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08"/>
  <workbookPr/>
  <mc:AlternateContent xmlns:mc="http://schemas.openxmlformats.org/markup-compatibility/2006">
    <mc:Choice Requires="x15">
      <x15ac:absPath xmlns:x15ac="http://schemas.microsoft.com/office/spreadsheetml/2010/11/ac" url="/Users/davidyork/Downloads/"/>
    </mc:Choice>
  </mc:AlternateContent>
  <xr:revisionPtr revIDLastSave="0" documentId="13_ncr:1_{425115ED-E1F8-714D-BD4F-0707810AA97C}" xr6:coauthVersionLast="47" xr6:coauthVersionMax="47" xr10:uidLastSave="{00000000-0000-0000-0000-000000000000}"/>
  <bookViews>
    <workbookView xWindow="0" yWindow="680" windowWidth="28800" windowHeight="17500" xr2:uid="{00000000-000D-0000-FFFF-FFFF00000000}"/>
  </bookViews>
  <sheets>
    <sheet name="Inventory &amp; Classification" sheetId="1" r:id="rId1"/>
    <sheet name="Prioritization Matrix" sheetId="3" r:id="rId2"/>
  </sheets>
  <externalReferences>
    <externalReference r:id="rId3"/>
  </externalReferences>
  <definedNames>
    <definedName name="_xlnm.Print_Area" localSheetId="1">'Prioritization Matrix'!$B$2:$AA$60</definedName>
    <definedName name="_xlnm.Print_Titles" localSheetId="1">'Prioritization Matrix'!$32:$32</definedName>
    <definedName name="Priority">#REF!</definedName>
    <definedName name="Tools_dropdown">'Inventory &amp; Classification'!#REF!</definedName>
    <definedName name="Type">'[1]Maintenance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7" i="3" l="1" a="1"/>
  <c r="Y37" i="3" s="1"/>
  <c r="Y38" i="3" a="1"/>
  <c r="Y38" i="3" s="1"/>
  <c r="Y39" i="3" a="1"/>
  <c r="Y39" i="3" s="1"/>
  <c r="Y40" i="3" a="1"/>
  <c r="Y40" i="3" s="1"/>
  <c r="Y41" i="3" a="1"/>
  <c r="Y41" i="3"/>
  <c r="Y42" i="3" a="1"/>
  <c r="Y42" i="3" s="1"/>
  <c r="Y43" i="3" a="1"/>
  <c r="Y43" i="3" s="1"/>
  <c r="Y44" i="3" a="1"/>
  <c r="Y44" i="3" s="1"/>
  <c r="Y45" i="3" a="1"/>
  <c r="Y45" i="3"/>
  <c r="Y46" i="3" a="1"/>
  <c r="Y46" i="3"/>
  <c r="Y47" i="3" a="1"/>
  <c r="Y47" i="3" s="1"/>
  <c r="Y48" i="3" a="1"/>
  <c r="Y48" i="3" s="1"/>
  <c r="Y49" i="3" a="1"/>
  <c r="Y49" i="3" s="1"/>
  <c r="Y50" i="3" a="1"/>
  <c r="Y50" i="3"/>
  <c r="Y51" i="3" a="1"/>
  <c r="Y51" i="3"/>
  <c r="Y52" i="3" a="1"/>
  <c r="Y52" i="3" s="1"/>
  <c r="Y53" i="3" a="1"/>
  <c r="Y53" i="3" s="1"/>
  <c r="Y54" i="3" a="1"/>
  <c r="Y54" i="3" s="1"/>
  <c r="Y55" i="3" a="1"/>
  <c r="Y55" i="3" s="1"/>
  <c r="Y56" i="3" a="1"/>
  <c r="Y56" i="3"/>
  <c r="Y57" i="3" a="1"/>
  <c r="Y57" i="3" s="1"/>
  <c r="Y58" i="3" a="1"/>
  <c r="Y58" i="3" s="1"/>
  <c r="Y59" i="3" a="1"/>
  <c r="Y59" i="3" s="1"/>
  <c r="Y60" i="3" a="1"/>
  <c r="Y60" i="3" s="1"/>
  <c r="Y36" i="3" a="1"/>
  <c r="Y36" i="3" s="1"/>
  <c r="C37" i="3"/>
  <c r="X37" i="3" a="1"/>
  <c r="X37" i="3" s="1"/>
  <c r="X38" i="3" a="1"/>
  <c r="X38" i="3" s="1"/>
  <c r="X39" i="3" a="1"/>
  <c r="X39" i="3" s="1"/>
  <c r="X40" i="3" a="1"/>
  <c r="X40" i="3" s="1"/>
  <c r="X41" i="3" a="1"/>
  <c r="X41" i="3" s="1"/>
  <c r="X42" i="3" a="1"/>
  <c r="X42" i="3" s="1"/>
  <c r="X43" i="3" a="1"/>
  <c r="X43" i="3" s="1"/>
  <c r="X44" i="3" a="1"/>
  <c r="X44" i="3" s="1"/>
  <c r="X45" i="3" a="1"/>
  <c r="X45" i="3" s="1"/>
  <c r="X46" i="3" a="1"/>
  <c r="X46" i="3" s="1"/>
  <c r="X47" i="3" a="1"/>
  <c r="X47" i="3" s="1"/>
  <c r="X48" i="3" a="1"/>
  <c r="X48" i="3" s="1"/>
  <c r="X49" i="3" a="1"/>
  <c r="X49" i="3" s="1"/>
  <c r="X50" i="3" a="1"/>
  <c r="X50" i="3" s="1"/>
  <c r="X51" i="3" a="1"/>
  <c r="X51" i="3" s="1"/>
  <c r="X52" i="3" a="1"/>
  <c r="X52" i="3" s="1"/>
  <c r="X53" i="3" a="1"/>
  <c r="X53" i="3" s="1"/>
  <c r="X54" i="3" a="1"/>
  <c r="X54" i="3" s="1"/>
  <c r="X55" i="3" a="1"/>
  <c r="X55" i="3" s="1"/>
  <c r="X56" i="3" a="1"/>
  <c r="X56" i="3" s="1"/>
  <c r="X57" i="3" a="1"/>
  <c r="X57" i="3" s="1"/>
  <c r="X58" i="3" a="1"/>
  <c r="X58" i="3" s="1"/>
  <c r="X59" i="3" a="1"/>
  <c r="X59" i="3" s="1"/>
  <c r="X60" i="3" a="1"/>
  <c r="X60" i="3" s="1"/>
  <c r="X36" i="3" a="1"/>
  <c r="X36" i="3" s="1"/>
  <c r="W37" i="3" a="1"/>
  <c r="W37" i="3" s="1"/>
  <c r="W38" i="3" a="1"/>
  <c r="W38" i="3" s="1"/>
  <c r="W39" i="3" a="1"/>
  <c r="W39" i="3" s="1"/>
  <c r="W40" i="3" a="1"/>
  <c r="W40" i="3" s="1"/>
  <c r="W41" i="3" a="1"/>
  <c r="W41" i="3" s="1"/>
  <c r="W42" i="3" a="1"/>
  <c r="W42" i="3" s="1"/>
  <c r="W43" i="3" a="1"/>
  <c r="W43" i="3" s="1"/>
  <c r="W44" i="3" a="1"/>
  <c r="W44" i="3" s="1"/>
  <c r="W45" i="3" a="1"/>
  <c r="W45" i="3" s="1"/>
  <c r="W46" i="3" a="1"/>
  <c r="W46" i="3" s="1"/>
  <c r="W47" i="3" a="1"/>
  <c r="W47" i="3" s="1"/>
  <c r="W48" i="3" a="1"/>
  <c r="W48" i="3" s="1"/>
  <c r="W49" i="3" a="1"/>
  <c r="W49" i="3" s="1"/>
  <c r="W50" i="3" a="1"/>
  <c r="W50" i="3" s="1"/>
  <c r="W51" i="3" a="1"/>
  <c r="W51" i="3" s="1"/>
  <c r="W52" i="3" a="1"/>
  <c r="W52" i="3" s="1"/>
  <c r="W53" i="3" a="1"/>
  <c r="W53" i="3" s="1"/>
  <c r="W54" i="3" a="1"/>
  <c r="W54" i="3" s="1"/>
  <c r="W55" i="3" a="1"/>
  <c r="W55" i="3" s="1"/>
  <c r="W56" i="3" a="1"/>
  <c r="W56" i="3" s="1"/>
  <c r="W57" i="3" a="1"/>
  <c r="W57" i="3" s="1"/>
  <c r="W58" i="3" a="1"/>
  <c r="W58" i="3" s="1"/>
  <c r="W59" i="3" a="1"/>
  <c r="W59" i="3" s="1"/>
  <c r="W60" i="3" a="1"/>
  <c r="W60" i="3" s="1"/>
  <c r="W36" i="3" a="1"/>
  <c r="W36" i="3" s="1"/>
  <c r="V37" i="3" a="1"/>
  <c r="V37" i="3" s="1"/>
  <c r="V38" i="3" a="1"/>
  <c r="V38" i="3" s="1"/>
  <c r="V39" i="3" a="1"/>
  <c r="V39" i="3" s="1"/>
  <c r="V40" i="3" a="1"/>
  <c r="V40" i="3" s="1"/>
  <c r="V41" i="3" a="1"/>
  <c r="V41" i="3" s="1"/>
  <c r="V42" i="3" a="1"/>
  <c r="V42" i="3" s="1"/>
  <c r="V43" i="3" a="1"/>
  <c r="V43" i="3" s="1"/>
  <c r="V44" i="3" a="1"/>
  <c r="V44" i="3" s="1"/>
  <c r="V45" i="3" a="1"/>
  <c r="V45" i="3" s="1"/>
  <c r="V46" i="3" a="1"/>
  <c r="V46" i="3" s="1"/>
  <c r="V47" i="3" a="1"/>
  <c r="V47" i="3" s="1"/>
  <c r="V48" i="3" a="1"/>
  <c r="V48" i="3" s="1"/>
  <c r="V49" i="3" a="1"/>
  <c r="V49" i="3" s="1"/>
  <c r="V50" i="3" a="1"/>
  <c r="V50" i="3" s="1"/>
  <c r="V51" i="3" a="1"/>
  <c r="V51" i="3" s="1"/>
  <c r="V52" i="3" a="1"/>
  <c r="V52" i="3" s="1"/>
  <c r="V53" i="3" a="1"/>
  <c r="V53" i="3" s="1"/>
  <c r="V54" i="3" a="1"/>
  <c r="V54" i="3" s="1"/>
  <c r="V55" i="3" a="1"/>
  <c r="V55" i="3" s="1"/>
  <c r="V56" i="3" a="1"/>
  <c r="V56" i="3" s="1"/>
  <c r="V57" i="3" a="1"/>
  <c r="V57" i="3" s="1"/>
  <c r="V58" i="3" a="1"/>
  <c r="V58" i="3" s="1"/>
  <c r="V59" i="3" a="1"/>
  <c r="V59" i="3" s="1"/>
  <c r="V60" i="3" a="1"/>
  <c r="V60" i="3" s="1"/>
  <c r="V36" i="3" a="1"/>
  <c r="V36" i="3" s="1"/>
  <c r="I37" i="3" a="1"/>
  <c r="I37" i="3" s="1"/>
  <c r="I38" i="3" a="1"/>
  <c r="I38" i="3" s="1"/>
  <c r="I39" i="3" a="1"/>
  <c r="I39" i="3" s="1"/>
  <c r="I40" i="3" a="1"/>
  <c r="I40" i="3" s="1"/>
  <c r="I41" i="3" a="1"/>
  <c r="I41" i="3" s="1"/>
  <c r="I42" i="3" a="1"/>
  <c r="I42" i="3" s="1"/>
  <c r="I43" i="3" a="1"/>
  <c r="I43" i="3" s="1"/>
  <c r="I44" i="3" a="1"/>
  <c r="I44" i="3" s="1"/>
  <c r="I45" i="3" a="1"/>
  <c r="I45" i="3" s="1"/>
  <c r="I46" i="3" a="1"/>
  <c r="I46" i="3" s="1"/>
  <c r="I47" i="3" a="1"/>
  <c r="I47" i="3" s="1"/>
  <c r="I48" i="3" a="1"/>
  <c r="I48" i="3" s="1"/>
  <c r="I49" i="3" a="1"/>
  <c r="I49" i="3" s="1"/>
  <c r="I50" i="3" a="1"/>
  <c r="I50" i="3" s="1"/>
  <c r="I51" i="3" a="1"/>
  <c r="I51" i="3" s="1"/>
  <c r="I52" i="3" a="1"/>
  <c r="I52" i="3" s="1"/>
  <c r="I53" i="3" a="1"/>
  <c r="I53" i="3" s="1"/>
  <c r="I54" i="3" a="1"/>
  <c r="I54" i="3" s="1"/>
  <c r="I55" i="3" a="1"/>
  <c r="I55" i="3" s="1"/>
  <c r="I56" i="3" a="1"/>
  <c r="I56" i="3" s="1"/>
  <c r="I57" i="3" a="1"/>
  <c r="I57" i="3" s="1"/>
  <c r="I58" i="3" a="1"/>
  <c r="I58" i="3" s="1"/>
  <c r="I59" i="3" a="1"/>
  <c r="I59" i="3" s="1"/>
  <c r="I60" i="3" a="1"/>
  <c r="I60" i="3" s="1"/>
  <c r="I36" i="3" a="1"/>
  <c r="I36" i="3" s="1"/>
  <c r="H37" i="3" a="1"/>
  <c r="H37" i="3" s="1"/>
  <c r="H38" i="3" a="1"/>
  <c r="H38" i="3" s="1"/>
  <c r="H39" i="3" a="1"/>
  <c r="H39" i="3" s="1"/>
  <c r="H40" i="3" a="1"/>
  <c r="H40" i="3" s="1"/>
  <c r="H41" i="3" a="1"/>
  <c r="H41" i="3" s="1"/>
  <c r="H42" i="3" a="1"/>
  <c r="H42" i="3" s="1"/>
  <c r="H43" i="3" a="1"/>
  <c r="H43" i="3" s="1"/>
  <c r="H44" i="3" a="1"/>
  <c r="H44" i="3" s="1"/>
  <c r="H45" i="3" a="1"/>
  <c r="H45" i="3" s="1"/>
  <c r="H46" i="3" a="1"/>
  <c r="H46" i="3" s="1"/>
  <c r="H47" i="3" a="1"/>
  <c r="H47" i="3" s="1"/>
  <c r="H48" i="3" a="1"/>
  <c r="H48" i="3" s="1"/>
  <c r="H49" i="3" a="1"/>
  <c r="H49" i="3" s="1"/>
  <c r="H50" i="3" a="1"/>
  <c r="H50" i="3" s="1"/>
  <c r="H51" i="3" a="1"/>
  <c r="H51" i="3" s="1"/>
  <c r="H52" i="3" a="1"/>
  <c r="H52" i="3" s="1"/>
  <c r="H53" i="3" a="1"/>
  <c r="H53" i="3" s="1"/>
  <c r="H54" i="3" a="1"/>
  <c r="H54" i="3" s="1"/>
  <c r="H55" i="3" a="1"/>
  <c r="H55" i="3" s="1"/>
  <c r="H56" i="3" a="1"/>
  <c r="H56" i="3" s="1"/>
  <c r="H57" i="3" a="1"/>
  <c r="H57" i="3" s="1"/>
  <c r="H58" i="3" a="1"/>
  <c r="H58" i="3" s="1"/>
  <c r="H59" i="3" a="1"/>
  <c r="H59" i="3" s="1"/>
  <c r="H60" i="3" a="1"/>
  <c r="H60" i="3" s="1"/>
  <c r="H36" i="3" a="1"/>
  <c r="H36" i="3" s="1"/>
  <c r="F37" i="3" a="1"/>
  <c r="F37" i="3" s="1"/>
  <c r="F38" i="3" a="1"/>
  <c r="F38" i="3" s="1"/>
  <c r="F39" i="3" a="1"/>
  <c r="F39" i="3" s="1"/>
  <c r="F40" i="3" a="1"/>
  <c r="F40" i="3" s="1"/>
  <c r="F41" i="3" a="1"/>
  <c r="F41" i="3" s="1"/>
  <c r="F42" i="3" a="1"/>
  <c r="F42" i="3" s="1"/>
  <c r="F43" i="3" a="1"/>
  <c r="F43" i="3" s="1"/>
  <c r="F44" i="3" a="1"/>
  <c r="F44" i="3" s="1"/>
  <c r="F45" i="3" a="1"/>
  <c r="F45" i="3" s="1"/>
  <c r="F46" i="3" a="1"/>
  <c r="F46" i="3" s="1"/>
  <c r="F47" i="3" a="1"/>
  <c r="F47" i="3" s="1"/>
  <c r="F48" i="3" a="1"/>
  <c r="F48" i="3" s="1"/>
  <c r="F49" i="3" a="1"/>
  <c r="F49" i="3" s="1"/>
  <c r="F50" i="3" a="1"/>
  <c r="F50" i="3" s="1"/>
  <c r="F51" i="3" a="1"/>
  <c r="F51" i="3" s="1"/>
  <c r="F52" i="3" a="1"/>
  <c r="F52" i="3" s="1"/>
  <c r="F53" i="3" a="1"/>
  <c r="F53" i="3" s="1"/>
  <c r="F54" i="3" a="1"/>
  <c r="F54" i="3" s="1"/>
  <c r="F55" i="3" a="1"/>
  <c r="F55" i="3" s="1"/>
  <c r="F56" i="3" a="1"/>
  <c r="F56" i="3" s="1"/>
  <c r="F57" i="3" a="1"/>
  <c r="F57" i="3" s="1"/>
  <c r="F58" i="3" a="1"/>
  <c r="F58" i="3" s="1"/>
  <c r="F59" i="3" a="1"/>
  <c r="F59" i="3" s="1"/>
  <c r="F60" i="3" a="1"/>
  <c r="F60" i="3" s="1"/>
  <c r="F36" i="3" a="1"/>
  <c r="F36" i="3" s="1"/>
  <c r="G37" i="3" a="1"/>
  <c r="G37" i="3" s="1"/>
  <c r="G38" i="3" a="1"/>
  <c r="G38" i="3" s="1"/>
  <c r="G39" i="3" a="1"/>
  <c r="G39" i="3" s="1"/>
  <c r="G40" i="3" a="1"/>
  <c r="G40" i="3" s="1"/>
  <c r="G41" i="3" a="1"/>
  <c r="G41" i="3" s="1"/>
  <c r="G42" i="3" a="1"/>
  <c r="G42" i="3" s="1"/>
  <c r="G43" i="3" a="1"/>
  <c r="G43" i="3" s="1"/>
  <c r="G44" i="3" a="1"/>
  <c r="G44" i="3" s="1"/>
  <c r="G45" i="3" a="1"/>
  <c r="G45" i="3" s="1"/>
  <c r="G46" i="3" a="1"/>
  <c r="G46" i="3" s="1"/>
  <c r="G47" i="3" a="1"/>
  <c r="G47" i="3" s="1"/>
  <c r="G48" i="3" a="1"/>
  <c r="G48" i="3" s="1"/>
  <c r="G49" i="3" a="1"/>
  <c r="G49" i="3" s="1"/>
  <c r="G50" i="3" a="1"/>
  <c r="G50" i="3" s="1"/>
  <c r="G51" i="3" a="1"/>
  <c r="G51" i="3" s="1"/>
  <c r="G52" i="3" a="1"/>
  <c r="G52" i="3" s="1"/>
  <c r="G53" i="3" a="1"/>
  <c r="G53" i="3" s="1"/>
  <c r="G54" i="3" a="1"/>
  <c r="G54" i="3" s="1"/>
  <c r="G55" i="3" a="1"/>
  <c r="G55" i="3" s="1"/>
  <c r="G56" i="3" a="1"/>
  <c r="G56" i="3" s="1"/>
  <c r="G57" i="3" a="1"/>
  <c r="G57" i="3" s="1"/>
  <c r="G58" i="3" a="1"/>
  <c r="G58" i="3" s="1"/>
  <c r="G59" i="3" a="1"/>
  <c r="G59" i="3" s="1"/>
  <c r="G60" i="3" a="1"/>
  <c r="G60" i="3" s="1"/>
  <c r="G36" i="3" a="1"/>
  <c r="G36" i="3" s="1"/>
  <c r="E37" i="3" a="1"/>
  <c r="E37" i="3" s="1"/>
  <c r="E38" i="3" a="1"/>
  <c r="E38" i="3" s="1"/>
  <c r="E39" i="3" a="1"/>
  <c r="E39" i="3" s="1"/>
  <c r="E40" i="3" a="1"/>
  <c r="E40" i="3" s="1"/>
  <c r="E41" i="3" a="1"/>
  <c r="E41" i="3" s="1"/>
  <c r="E42" i="3" a="1"/>
  <c r="E42" i="3" s="1"/>
  <c r="E43" i="3" a="1"/>
  <c r="E43" i="3" s="1"/>
  <c r="E44" i="3" a="1"/>
  <c r="E44" i="3" s="1"/>
  <c r="E45" i="3" a="1"/>
  <c r="E45" i="3" s="1"/>
  <c r="E46" i="3" a="1"/>
  <c r="E46" i="3" s="1"/>
  <c r="E47" i="3" a="1"/>
  <c r="E47" i="3" s="1"/>
  <c r="E48" i="3" a="1"/>
  <c r="E48" i="3" s="1"/>
  <c r="E49" i="3" a="1"/>
  <c r="E49" i="3" s="1"/>
  <c r="E50" i="3" a="1"/>
  <c r="E50" i="3" s="1"/>
  <c r="E51" i="3" a="1"/>
  <c r="E51" i="3" s="1"/>
  <c r="E52" i="3" a="1"/>
  <c r="E52" i="3" s="1"/>
  <c r="E53" i="3" a="1"/>
  <c r="E53" i="3" s="1"/>
  <c r="E54" i="3" a="1"/>
  <c r="E54" i="3" s="1"/>
  <c r="E55" i="3" a="1"/>
  <c r="E55" i="3" s="1"/>
  <c r="E56" i="3" a="1"/>
  <c r="E56" i="3" s="1"/>
  <c r="E57" i="3" a="1"/>
  <c r="E57" i="3" s="1"/>
  <c r="E58" i="3" a="1"/>
  <c r="E58" i="3" s="1"/>
  <c r="E59" i="3" a="1"/>
  <c r="E59" i="3" s="1"/>
  <c r="E60" i="3" a="1"/>
  <c r="E60" i="3" s="1"/>
  <c r="E36" i="3" a="1"/>
  <c r="E36" i="3" s="1"/>
  <c r="U37" i="3" a="1"/>
  <c r="U37" i="3" s="1"/>
  <c r="U38" i="3" a="1"/>
  <c r="U38" i="3" s="1"/>
  <c r="U39" i="3" a="1"/>
  <c r="U39" i="3" s="1"/>
  <c r="U40" i="3" a="1"/>
  <c r="U40" i="3" s="1"/>
  <c r="U41" i="3" a="1"/>
  <c r="U41" i="3" s="1"/>
  <c r="U42" i="3" a="1"/>
  <c r="U42" i="3" s="1"/>
  <c r="U43" i="3" a="1"/>
  <c r="U43" i="3" s="1"/>
  <c r="U44" i="3" a="1"/>
  <c r="U44" i="3" s="1"/>
  <c r="U45" i="3" a="1"/>
  <c r="U45" i="3" s="1"/>
  <c r="U46" i="3" a="1"/>
  <c r="U46" i="3" s="1"/>
  <c r="U47" i="3" a="1"/>
  <c r="U47" i="3" s="1"/>
  <c r="U48" i="3" a="1"/>
  <c r="U48" i="3" s="1"/>
  <c r="U49" i="3" a="1"/>
  <c r="U49" i="3" s="1"/>
  <c r="U50" i="3" a="1"/>
  <c r="U50" i="3" s="1"/>
  <c r="U51" i="3" a="1"/>
  <c r="U51" i="3" s="1"/>
  <c r="U52" i="3" a="1"/>
  <c r="U52" i="3" s="1"/>
  <c r="U53" i="3" a="1"/>
  <c r="U53" i="3" s="1"/>
  <c r="U54" i="3" a="1"/>
  <c r="U54" i="3" s="1"/>
  <c r="U55" i="3" a="1"/>
  <c r="U55" i="3" s="1"/>
  <c r="U56" i="3" a="1"/>
  <c r="U56" i="3" s="1"/>
  <c r="U57" i="3" a="1"/>
  <c r="U57" i="3" s="1"/>
  <c r="U58" i="3" a="1"/>
  <c r="U58" i="3" s="1"/>
  <c r="U59" i="3" a="1"/>
  <c r="U59" i="3" s="1"/>
  <c r="U60" i="3" a="1"/>
  <c r="U60" i="3" s="1"/>
  <c r="U36" i="3" a="1"/>
  <c r="U36" i="3" s="1"/>
  <c r="C38" i="3"/>
  <c r="C39" i="3"/>
  <c r="C40" i="3"/>
  <c r="C41" i="3"/>
  <c r="C42" i="3"/>
  <c r="C43" i="3"/>
  <c r="C44" i="3"/>
  <c r="C45" i="3"/>
  <c r="C46" i="3"/>
  <c r="C47" i="3"/>
  <c r="C48" i="3"/>
  <c r="C49" i="3"/>
  <c r="C50" i="3"/>
  <c r="C51" i="3"/>
  <c r="C52" i="3"/>
  <c r="C53" i="3"/>
  <c r="C54" i="3"/>
  <c r="C55" i="3"/>
  <c r="C56" i="3"/>
  <c r="C57" i="3"/>
  <c r="C58" i="3"/>
  <c r="C59" i="3"/>
  <c r="C60" i="3"/>
  <c r="C36" i="3"/>
  <c r="O34" i="3"/>
  <c r="Z34" i="3"/>
  <c r="Z37" i="3" l="1"/>
  <c r="Z40" i="3"/>
  <c r="Z49" i="3"/>
  <c r="Z56" i="3"/>
  <c r="Z48" i="3"/>
  <c r="Z39" i="3"/>
  <c r="Z47" i="3"/>
  <c r="Z54" i="3"/>
  <c r="Z46" i="3"/>
  <c r="Z38" i="3"/>
  <c r="Z60" i="3"/>
  <c r="Z53" i="3"/>
  <c r="Z45" i="3"/>
  <c r="Z55" i="3"/>
  <c r="Z59" i="3"/>
  <c r="Z52" i="3"/>
  <c r="Z44" i="3"/>
  <c r="Z58" i="3"/>
  <c r="Z51" i="3"/>
  <c r="Z43" i="3"/>
  <c r="Z50" i="3"/>
  <c r="Z42" i="3"/>
  <c r="AA42" i="3" s="1"/>
  <c r="Z57" i="3"/>
  <c r="Z41" i="3"/>
  <c r="Z36" i="3"/>
  <c r="O60" i="3"/>
  <c r="O44" i="3"/>
  <c r="O52" i="3"/>
  <c r="O58" i="3"/>
  <c r="O45" i="3"/>
  <c r="O55" i="3"/>
  <c r="O48" i="3"/>
  <c r="O42" i="3"/>
  <c r="O54" i="3"/>
  <c r="O41" i="3"/>
  <c r="O39" i="3"/>
  <c r="O53" i="3"/>
  <c r="O47" i="3"/>
  <c r="O40" i="3"/>
  <c r="O59" i="3"/>
  <c r="AA59" i="3" s="1"/>
  <c r="O46" i="3"/>
  <c r="O57" i="3"/>
  <c r="O51" i="3"/>
  <c r="O38" i="3"/>
  <c r="O56" i="3"/>
  <c r="O50" i="3"/>
  <c r="O37" i="3"/>
  <c r="O49" i="3"/>
  <c r="O43" i="3"/>
  <c r="O36" i="3"/>
  <c r="AA40" i="3" l="1"/>
  <c r="AA46" i="3"/>
  <c r="AA49" i="3"/>
  <c r="AA51" i="3"/>
  <c r="AA55" i="3"/>
  <c r="AA60" i="3"/>
  <c r="AA50" i="3"/>
  <c r="AA45" i="3"/>
  <c r="AA48" i="3"/>
  <c r="AA43" i="3"/>
  <c r="AA37" i="3"/>
  <c r="AA47" i="3"/>
  <c r="AA53" i="3"/>
  <c r="AA57" i="3"/>
  <c r="AA54" i="3"/>
  <c r="AA36" i="3"/>
  <c r="AA56" i="3"/>
  <c r="AA58" i="3"/>
  <c r="AA38" i="3"/>
  <c r="AA39" i="3"/>
  <c r="AA52" i="3"/>
  <c r="AA41" i="3"/>
  <c r="AA44" i="3"/>
  <c r="AB40" i="3" l="1"/>
  <c r="AB42" i="3"/>
  <c r="AB45" i="3"/>
  <c r="AB44" i="3"/>
  <c r="AB56" i="3"/>
  <c r="AB58" i="3"/>
  <c r="AB50" i="3"/>
  <c r="AB54" i="3"/>
  <c r="AB41" i="3"/>
  <c r="AB47" i="3"/>
  <c r="AB55" i="3"/>
  <c r="AB53" i="3"/>
  <c r="AB48" i="3"/>
  <c r="AB37" i="3"/>
  <c r="AB49" i="3"/>
  <c r="AB43" i="3"/>
  <c r="AB52" i="3"/>
  <c r="AB38" i="3"/>
  <c r="AB60" i="3"/>
  <c r="AB59" i="3"/>
  <c r="AB46" i="3"/>
  <c r="AB39" i="3"/>
  <c r="AB57" i="3"/>
  <c r="AB51" i="3"/>
  <c r="AB36" i="3"/>
  <c r="AD29" i="3" l="1"/>
  <c r="AB27" i="3"/>
  <c r="AC24" i="3"/>
  <c r="AD21" i="3"/>
  <c r="AB19" i="3"/>
  <c r="AC22" i="3"/>
  <c r="AC29" i="3"/>
  <c r="AD26" i="3"/>
  <c r="AB24" i="3"/>
  <c r="AC21" i="3"/>
  <c r="AD18" i="3"/>
  <c r="AD24" i="3"/>
  <c r="AB29" i="3"/>
  <c r="AC26" i="3"/>
  <c r="AD23" i="3"/>
  <c r="AB21" i="3"/>
  <c r="AC18" i="3"/>
  <c r="AD19" i="3"/>
  <c r="AD28" i="3"/>
  <c r="AB26" i="3"/>
  <c r="AC23" i="3"/>
  <c r="AD20" i="3"/>
  <c r="AB18" i="3"/>
  <c r="AB17" i="3"/>
  <c r="AB22" i="3"/>
  <c r="AC28" i="3"/>
  <c r="AD25" i="3"/>
  <c r="AB23" i="3"/>
  <c r="AC20" i="3"/>
  <c r="AD17" i="3"/>
  <c r="AB28" i="3"/>
  <c r="AC25" i="3"/>
  <c r="AD22" i="3"/>
  <c r="AB20" i="3"/>
  <c r="AC17" i="3"/>
  <c r="AB25" i="3"/>
  <c r="AC19" i="3"/>
  <c r="AD27" i="3"/>
  <c r="AC27" i="3"/>
  <c r="AC16" i="3"/>
  <c r="AD13" i="3"/>
  <c r="AB11" i="3"/>
  <c r="AC8" i="3"/>
  <c r="AD5" i="3"/>
  <c r="AB16" i="3"/>
  <c r="AC13" i="3"/>
  <c r="AD10" i="3"/>
  <c r="AB8" i="3"/>
  <c r="AC5" i="3"/>
  <c r="AD15" i="3"/>
  <c r="AB13" i="3"/>
  <c r="AC10" i="3"/>
  <c r="AD7" i="3"/>
  <c r="AB5" i="3"/>
  <c r="AC15" i="3"/>
  <c r="AD12" i="3"/>
  <c r="AB10" i="3"/>
  <c r="AC7" i="3"/>
  <c r="AB15" i="3"/>
  <c r="AC12" i="3"/>
  <c r="AD9" i="3"/>
  <c r="AB7" i="3"/>
  <c r="AD14" i="3"/>
  <c r="AB12" i="3"/>
  <c r="AC9" i="3"/>
  <c r="AD6" i="3"/>
  <c r="AC14" i="3"/>
  <c r="AD11" i="3"/>
  <c r="AB9" i="3"/>
  <c r="AC6" i="3"/>
  <c r="AD16" i="3"/>
  <c r="AB14" i="3"/>
  <c r="AC11" i="3"/>
  <c r="AD8" i="3"/>
  <c r="AB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<sst xmlns="http://schemas.openxmlformats.org/spreadsheetml/2006/main" count="90" uniqueCount="86">
  <si>
    <t>Frequency</t>
  </si>
  <si>
    <t>Data Volume</t>
  </si>
  <si>
    <t>Repeatability</t>
  </si>
  <si>
    <t>Rules vs. Judgement</t>
  </si>
  <si>
    <t>Risk of Human Error</t>
  </si>
  <si>
    <t>Level of Complexity</t>
  </si>
  <si>
    <t>Business Impact</t>
  </si>
  <si>
    <t>1 Tool</t>
  </si>
  <si>
    <t>Lead Mgmt</t>
  </si>
  <si>
    <t>Process 2</t>
  </si>
  <si>
    <t>Process 3</t>
  </si>
  <si>
    <t>Process 4</t>
  </si>
  <si>
    <t>EFFORT</t>
  </si>
  <si>
    <t>BENEFIT</t>
  </si>
  <si>
    <t>OWNER</t>
  </si>
  <si>
    <t>ID</t>
  </si>
  <si>
    <t xml:space="preserve">  RECOMMENDED PRIORITY</t>
  </si>
  <si>
    <t>TOTAL EFFORT</t>
  </si>
  <si>
    <t>Tools Involved</t>
  </si>
  <si>
    <t>Effort Category 5</t>
  </si>
  <si>
    <t>Effort Category 4</t>
  </si>
  <si>
    <t>Effort Category 3</t>
  </si>
  <si>
    <t>Effort Category 2</t>
  </si>
  <si>
    <t>Effort Category 1</t>
  </si>
  <si>
    <t>TOTAL BENEFIT</t>
  </si>
  <si>
    <t>Benefit Category 10</t>
  </si>
  <si>
    <t>Benefit Category 9</t>
  </si>
  <si>
    <t>Benefit Category 8</t>
  </si>
  <si>
    <t>Benefit Category 7</t>
  </si>
  <si>
    <t>Benefit Category 6</t>
  </si>
  <si>
    <t>Effort to Complete</t>
  </si>
  <si>
    <t>PRIORITIZATION MATRIX</t>
  </si>
  <si>
    <t>TASK / PROCESS NAME</t>
  </si>
  <si>
    <t>DESCRIPTION</t>
  </si>
  <si>
    <t>TOOLS INVOLVED</t>
  </si>
  <si>
    <t>FREQUENCY</t>
  </si>
  <si>
    <t>EFFORT TO COMPLETE</t>
  </si>
  <si>
    <t>DATA VOLUME</t>
  </si>
  <si>
    <t>REPEATABILITY</t>
  </si>
  <si>
    <t>RULES VS. JUDGEMENT</t>
  </si>
  <si>
    <t>Simple</t>
  </si>
  <si>
    <t>Daily</t>
  </si>
  <si>
    <t>RISK OF HUMAN ERROR</t>
  </si>
  <si>
    <t>COMPLEXITY</t>
  </si>
  <si>
    <t>BUSINESS IMPACT</t>
  </si>
  <si>
    <t>INVENTORY AND CLASSIFICATION TABLE</t>
  </si>
  <si>
    <t>Low</t>
  </si>
  <si>
    <t>Somewhat Repeatable</t>
  </si>
  <si>
    <t>Low Risk</t>
  </si>
  <si>
    <t>Mission Critical</t>
  </si>
  <si>
    <t>Under 2 hours</t>
  </si>
  <si>
    <t>All Judgement</t>
  </si>
  <si>
    <t>RATING</t>
  </si>
  <si>
    <t>PRIORITIZED TASK LIST</t>
  </si>
  <si>
    <t>RANK</t>
  </si>
  <si>
    <t>Process 5</t>
  </si>
  <si>
    <t>Process 6</t>
  </si>
  <si>
    <t>Process 7</t>
  </si>
  <si>
    <t>Process 8</t>
  </si>
  <si>
    <t>Process 9</t>
  </si>
  <si>
    <t>Process 10</t>
  </si>
  <si>
    <t>Process 11</t>
  </si>
  <si>
    <t>Process 12</t>
  </si>
  <si>
    <t>Process 13</t>
  </si>
  <si>
    <t>Process 14</t>
  </si>
  <si>
    <t>Process 15</t>
  </si>
  <si>
    <t>Process 16</t>
  </si>
  <si>
    <t>Process 17</t>
  </si>
  <si>
    <t>Process 18</t>
  </si>
  <si>
    <t>Process 19</t>
  </si>
  <si>
    <t>Process 20</t>
  </si>
  <si>
    <t>Process 21</t>
  </si>
  <si>
    <t>Process 22</t>
  </si>
  <si>
    <t>Process 23</t>
  </si>
  <si>
    <t>Process 24</t>
  </si>
  <si>
    <t>Process 25</t>
  </si>
  <si>
    <t>ID#</t>
  </si>
  <si>
    <t>This is a sample process description</t>
  </si>
  <si>
    <t>WEIGHTING</t>
  </si>
  <si>
    <t>MOPS / REVOPS AREA</t>
  </si>
  <si>
    <t>Sample Process 1</t>
  </si>
  <si>
    <r>
      <rPr>
        <b/>
        <sz val="14"/>
        <color rgb="FF000000"/>
        <rFont val="Calibri"/>
        <family val="2"/>
      </rPr>
      <t>Instructions:</t>
    </r>
    <r>
      <rPr>
        <sz val="14"/>
        <color rgb="FF000000"/>
        <rFont val="Calibri"/>
        <family val="2"/>
      </rPr>
      <t xml:space="preserve"> Fill out the inventory and classification data on the sheet below and the prioritization matrix will automatically populate. If desired, you can adjust the weighting of each area on row 34 of the matrix. </t>
    </r>
  </si>
  <si>
    <t>AI-Powered Growth System - Pillar #3</t>
  </si>
  <si>
    <t>Data Readiness</t>
  </si>
  <si>
    <t>DATA READINESS</t>
  </si>
  <si>
    <t>Poor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</si>
</sst>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0"/>
      <color rgb="FF000000"/>
      <name val="Arial"/>
      <scheme val="minor"/>
    </font>
    <font>
      <sz val="14"/>
      <color rgb="FF000000"/>
      <name val="Arial"/>
      <family val="2"/>
      <scheme val="minor"/>
    </font>
    <font>
      <sz val="10"/>
      <name val="Arial"/>
      <family val="2"/>
    </font>
    <font>
      <sz val="11"/>
      <color theme="1"/>
      <name val="Arial"/>
      <family val="2"/>
      <scheme val="minor"/>
    </font>
    <font>
      <sz val="10"/>
      <color theme="1"/>
      <name val="Century Gothic"/>
      <family val="1"/>
    </font>
    <font>
      <sz val="14"/>
      <name val="Arial"/>
      <family val="2"/>
    </font>
    <font>
      <sz val="10"/>
      <color theme="1"/>
      <name val="Calibri"/>
      <family val="2"/>
    </font>
    <font>
      <b/>
      <sz val="24"/>
      <color theme="1" tint="0.34998626667073579"/>
      <name val="Calibri"/>
      <family val="2"/>
    </font>
    <font>
      <sz val="10"/>
      <name val="Calibri"/>
      <family val="2"/>
    </font>
    <font>
      <sz val="13"/>
      <name val="Calibri"/>
      <family val="2"/>
    </font>
    <font>
      <sz val="14"/>
      <name val="Calibri"/>
      <family val="2"/>
    </font>
    <font>
      <sz val="14"/>
      <color theme="1"/>
      <name val="Calibri"/>
      <family val="2"/>
    </font>
    <font>
      <sz val="14"/>
      <color rgb="FF000000"/>
      <name val="Calibri"/>
      <family val="2"/>
    </font>
    <font>
      <sz val="8"/>
      <name val="Arial"/>
      <family val="2"/>
      <scheme val="minor"/>
    </font>
    <font>
      <b/>
      <sz val="14"/>
      <name val="Calibri"/>
      <family val="2"/>
    </font>
    <font>
      <b/>
      <i/>
      <sz val="14"/>
      <name val="Calibri"/>
      <family val="2"/>
    </font>
    <font>
      <sz val="14"/>
      <color rgb="FF0070C0"/>
      <name val="Calibri"/>
      <family val="2"/>
    </font>
    <font>
      <sz val="14"/>
      <color theme="0" tint="-0.14999847407452621"/>
      <name val="Calibri"/>
      <family val="2"/>
    </font>
    <font>
      <sz val="14"/>
      <color theme="0" tint="-0.14999847407452621"/>
      <name val="Arial"/>
      <family val="2"/>
    </font>
    <font>
      <sz val="14"/>
      <name val="Arial"/>
      <family val="2"/>
      <scheme val="minor"/>
    </font>
    <font>
      <b/>
      <sz val="36"/>
      <color rgb="FF000000"/>
      <name val="Calibri"/>
      <family val="2"/>
    </font>
    <font>
      <b/>
      <sz val="36"/>
      <color rgb="FF000000"/>
      <name val="Arial"/>
      <family val="2"/>
      <scheme val="minor"/>
    </font>
    <font>
      <b/>
      <sz val="14"/>
      <color rgb="FF000000"/>
      <name val="Calibri"/>
      <family val="2"/>
    </font>
  </fonts>
  <fills count="15">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rgb="FFD8E9FF"/>
        <bgColor indexed="64"/>
      </patternFill>
    </fill>
    <fill>
      <patternFill patternType="solid">
        <fgColor theme="7" tint="0.59999389629810485"/>
        <bgColor indexed="64"/>
      </patternFill>
    </fill>
    <fill>
      <patternFill patternType="solid">
        <fgColor rgb="FFCDE1FF"/>
        <bgColor indexed="64"/>
      </patternFill>
    </fill>
    <fill>
      <patternFill patternType="solid">
        <fgColor theme="0"/>
        <bgColor indexed="64"/>
      </patternFill>
    </fill>
    <fill>
      <patternFill patternType="solid">
        <fgColor theme="0" tint="-4.9989318521683403E-2"/>
        <bgColor indexed="64"/>
      </patternFill>
    </fill>
    <fill>
      <patternFill patternType="solid">
        <fgColor rgb="FFEDF3FD"/>
        <bgColor rgb="FFFFFFFF"/>
      </patternFill>
    </fill>
    <fill>
      <patternFill patternType="solid">
        <fgColor rgb="FFE1F1E5"/>
        <bgColor rgb="FFFFFFFF"/>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9" tint="0.59999389629810485"/>
        <bgColor indexed="64"/>
      </patternFill>
    </fill>
  </fills>
  <borders count="23">
    <border>
      <left/>
      <right/>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thin">
        <color theme="0" tint="-0.249977111117893"/>
      </right>
      <top/>
      <bottom style="thin">
        <color theme="0" tint="-0.249977111117893"/>
      </bottom>
      <diagonal/>
    </border>
    <border>
      <left style="medium">
        <color theme="0" tint="-0.249977111117893"/>
      </left>
      <right/>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theme="0" tint="-0.249977111117893"/>
      </left>
      <right/>
      <top/>
      <bottom/>
      <diagonal/>
    </border>
    <border>
      <left/>
      <right/>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right/>
      <top style="thin">
        <color theme="1"/>
      </top>
      <bottom/>
      <diagonal/>
    </border>
    <border>
      <left style="thin">
        <color rgb="FFFFFFFF"/>
      </left>
      <right/>
      <top style="thin">
        <color rgb="FFFFFFFF"/>
      </top>
      <bottom/>
      <diagonal/>
    </border>
    <border>
      <left style="thin">
        <color theme="0" tint="-0.249977111117893"/>
      </left>
      <right style="thin">
        <color theme="0" tint="-0.249977111117893"/>
      </right>
      <top style="thin">
        <color theme="1"/>
      </top>
      <bottom style="thin">
        <color theme="0" tint="-0.249977111117893"/>
      </bottom>
      <diagonal/>
    </border>
    <border>
      <left style="thin">
        <color theme="0" tint="-0.249977111117893"/>
      </left>
      <right/>
      <top style="thin">
        <color theme="1"/>
      </top>
      <bottom style="thin">
        <color theme="0" tint="-0.249977111117893"/>
      </bottom>
      <diagonal/>
    </border>
    <border>
      <left/>
      <right/>
      <top style="thin">
        <color theme="1"/>
      </top>
      <bottom style="thin">
        <color theme="0" tint="-0.249977111117893"/>
      </bottom>
      <diagonal/>
    </border>
    <border>
      <left/>
      <right/>
      <top/>
      <bottom style="thin">
        <color theme="1"/>
      </bottom>
      <diagonal/>
    </border>
    <border>
      <left/>
      <right style="thin">
        <color theme="1"/>
      </right>
      <top style="thin">
        <color theme="1"/>
      </top>
      <bottom style="thin">
        <color theme="0" tint="-0.249977111117893"/>
      </bottom>
      <diagonal/>
    </border>
    <border>
      <left style="thin">
        <color theme="0" tint="-0.249977111117893"/>
      </left>
      <right style="thin">
        <color theme="1"/>
      </right>
      <top style="thin">
        <color theme="0" tint="-0.249977111117893"/>
      </top>
      <bottom style="thin">
        <color theme="0" tint="-0.249977111117893"/>
      </bottom>
      <diagonal/>
    </border>
    <border>
      <left style="thin">
        <color theme="0" tint="-0.249977111117893"/>
      </left>
      <right style="thin">
        <color theme="1"/>
      </right>
      <top style="thin">
        <color theme="0" tint="-0.249977111117893"/>
      </top>
      <bottom style="thin">
        <color theme="1"/>
      </bottom>
      <diagonal/>
    </border>
  </borders>
  <cellStyleXfs count="4">
    <xf numFmtId="0" fontId="0" fillId="0" borderId="0"/>
    <xf numFmtId="0" fontId="2" fillId="0" borderId="0"/>
    <xf numFmtId="0" fontId="3" fillId="0" borderId="0"/>
    <xf numFmtId="9" fontId="2" fillId="0" borderId="0" applyFont="0" applyFill="0" applyBorder="0" applyAlignment="0" applyProtection="0"/>
  </cellStyleXfs>
  <cellXfs count="103">
    <xf numFmtId="0" fontId="0" fillId="0" borderId="0" xfId="0" applyFont="1" applyAlignment="1"/>
    <xf numFmtId="0" fontId="1" fillId="0" borderId="0" xfId="0" applyFont="1" applyAlignment="1"/>
    <xf numFmtId="0" fontId="2" fillId="0" borderId="0" xfId="1"/>
    <xf numFmtId="0" fontId="4" fillId="0" borderId="0" xfId="1" applyFont="1"/>
    <xf numFmtId="0" fontId="4" fillId="7" borderId="0" xfId="1" applyFont="1" applyFill="1"/>
    <xf numFmtId="0" fontId="4" fillId="0" borderId="0" xfId="1" applyFont="1" applyAlignment="1">
      <alignment wrapText="1"/>
    </xf>
    <xf numFmtId="0" fontId="4" fillId="7" borderId="0" xfId="1" applyFont="1" applyFill="1" applyAlignment="1">
      <alignment wrapText="1"/>
    </xf>
    <xf numFmtId="0" fontId="6" fillId="7" borderId="0" xfId="1" applyFont="1" applyFill="1" applyAlignment="1">
      <alignment wrapText="1"/>
    </xf>
    <xf numFmtId="0" fontId="7" fillId="7" borderId="0" xfId="1" applyFont="1" applyFill="1" applyAlignment="1">
      <alignment vertical="center"/>
    </xf>
    <xf numFmtId="0" fontId="8" fillId="0" borderId="0" xfId="1" applyFont="1"/>
    <xf numFmtId="0" fontId="6" fillId="0" borderId="0" xfId="1" applyFont="1"/>
    <xf numFmtId="0" fontId="6" fillId="7" borderId="0" xfId="1" applyFont="1" applyFill="1"/>
    <xf numFmtId="0" fontId="10" fillId="8" borderId="3" xfId="1" applyFont="1" applyFill="1" applyBorder="1" applyAlignment="1">
      <alignment horizontal="center" vertical="center" wrapText="1"/>
    </xf>
    <xf numFmtId="0" fontId="10" fillId="8" borderId="3" xfId="1" applyFont="1" applyFill="1" applyBorder="1" applyAlignment="1">
      <alignment horizontal="left" vertical="center" wrapText="1" indent="1"/>
    </xf>
    <xf numFmtId="0" fontId="10" fillId="8" borderId="3" xfId="1" applyFont="1" applyFill="1" applyBorder="1" applyAlignment="1">
      <alignment horizontal="left" vertical="center" indent="1"/>
    </xf>
    <xf numFmtId="0" fontId="12" fillId="0" borderId="0" xfId="0" applyFont="1" applyAlignment="1"/>
    <xf numFmtId="1" fontId="10" fillId="0" borderId="3" xfId="1" applyNumberFormat="1" applyFont="1" applyBorder="1" applyAlignment="1">
      <alignment horizontal="center" vertical="center"/>
    </xf>
    <xf numFmtId="0" fontId="12" fillId="0" borderId="0" xfId="0" applyFont="1" applyAlignment="1">
      <alignment horizontal="left" indent="1"/>
    </xf>
    <xf numFmtId="1" fontId="10" fillId="0" borderId="2" xfId="1" applyNumberFormat="1" applyFont="1" applyBorder="1" applyAlignment="1">
      <alignment horizontal="left" vertical="center" indent="1"/>
    </xf>
    <xf numFmtId="0" fontId="1" fillId="0" borderId="14" xfId="0" applyFont="1" applyBorder="1" applyAlignment="1"/>
    <xf numFmtId="0" fontId="12" fillId="0" borderId="14" xfId="0" applyFont="1" applyBorder="1" applyAlignment="1">
      <alignment horizontal="left" indent="1"/>
    </xf>
    <xf numFmtId="0" fontId="11" fillId="9" borderId="3" xfId="0" applyFont="1" applyFill="1" applyBorder="1" applyAlignment="1">
      <alignment horizontal="left" vertical="center" indent="1"/>
    </xf>
    <xf numFmtId="0" fontId="11" fillId="9" borderId="13" xfId="0" applyFont="1" applyFill="1" applyBorder="1" applyAlignment="1">
      <alignment horizontal="left" vertical="center" indent="1"/>
    </xf>
    <xf numFmtId="0" fontId="11" fillId="9" borderId="15" xfId="0" applyFont="1" applyFill="1" applyBorder="1" applyAlignment="1">
      <alignment horizontal="left" vertical="center" indent="1"/>
    </xf>
    <xf numFmtId="0" fontId="11" fillId="9" borderId="2" xfId="0" applyFont="1" applyFill="1" applyBorder="1" applyAlignment="1">
      <alignment horizontal="left" vertical="center" indent="1"/>
    </xf>
    <xf numFmtId="0" fontId="10" fillId="8" borderId="16" xfId="1" applyFont="1" applyFill="1" applyBorder="1" applyAlignment="1">
      <alignment horizontal="left" vertical="center" indent="1"/>
    </xf>
    <xf numFmtId="0" fontId="10" fillId="8" borderId="17" xfId="1" applyFont="1" applyFill="1" applyBorder="1" applyAlignment="1">
      <alignment horizontal="left" vertical="center" wrapText="1" indent="1"/>
    </xf>
    <xf numFmtId="0" fontId="10" fillId="6" borderId="18" xfId="1" applyFont="1" applyFill="1" applyBorder="1" applyAlignment="1" applyProtection="1">
      <alignment horizontal="left" vertical="center" indent="1"/>
      <protection locked="0"/>
    </xf>
    <xf numFmtId="0" fontId="10" fillId="5" borderId="17" xfId="1" applyFont="1" applyFill="1" applyBorder="1" applyAlignment="1">
      <alignment horizontal="left" vertical="center" indent="1"/>
    </xf>
    <xf numFmtId="0" fontId="10" fillId="5" borderId="18" xfId="1" applyFont="1" applyFill="1" applyBorder="1" applyAlignment="1">
      <alignment horizontal="left" vertical="center" indent="1"/>
    </xf>
    <xf numFmtId="0" fontId="11" fillId="10" borderId="3" xfId="0" applyFont="1" applyFill="1" applyBorder="1" applyAlignment="1">
      <alignment horizontal="left" vertical="center" indent="1"/>
    </xf>
    <xf numFmtId="0" fontId="1" fillId="0" borderId="0" xfId="0" applyFont="1" applyBorder="1" applyAlignment="1"/>
    <xf numFmtId="0" fontId="12" fillId="0" borderId="14" xfId="0" applyFont="1" applyBorder="1" applyAlignment="1"/>
    <xf numFmtId="0" fontId="10" fillId="8" borderId="3" xfId="1" applyFont="1" applyFill="1" applyBorder="1" applyAlignment="1">
      <alignment horizontal="center" vertical="center"/>
    </xf>
    <xf numFmtId="49" fontId="11" fillId="0" borderId="3" xfId="2" applyNumberFormat="1" applyFont="1" applyBorder="1" applyAlignment="1">
      <alignment horizontal="left" vertical="center" wrapText="1" indent="1"/>
    </xf>
    <xf numFmtId="0" fontId="10" fillId="0" borderId="3" xfId="1" applyFont="1" applyBorder="1" applyAlignment="1">
      <alignment horizontal="left" vertical="center" wrapText="1" indent="1"/>
    </xf>
    <xf numFmtId="0" fontId="11" fillId="0" borderId="3" xfId="2" applyFont="1" applyBorder="1" applyAlignment="1">
      <alignment horizontal="left" vertical="center" wrapText="1" indent="1"/>
    </xf>
    <xf numFmtId="0" fontId="10" fillId="8" borderId="13" xfId="1" applyFont="1" applyFill="1" applyBorder="1" applyAlignment="1">
      <alignment horizontal="center" vertical="center"/>
    </xf>
    <xf numFmtId="0" fontId="11" fillId="0" borderId="13" xfId="2" applyFont="1" applyBorder="1" applyAlignment="1">
      <alignment horizontal="left" vertical="center" wrapText="1" indent="1"/>
    </xf>
    <xf numFmtId="0" fontId="10" fillId="0" borderId="13" xfId="1" applyFont="1" applyBorder="1" applyAlignment="1">
      <alignment horizontal="left" vertical="center" wrapText="1" indent="1"/>
    </xf>
    <xf numFmtId="0" fontId="10" fillId="8" borderId="11" xfId="1" applyFont="1" applyFill="1" applyBorder="1" applyAlignment="1">
      <alignment horizontal="center" vertical="center" wrapText="1"/>
    </xf>
    <xf numFmtId="0" fontId="10" fillId="8" borderId="11" xfId="1" applyFont="1" applyFill="1" applyBorder="1" applyAlignment="1">
      <alignment horizontal="left" vertical="center" wrapText="1" indent="1"/>
    </xf>
    <xf numFmtId="0" fontId="12" fillId="0" borderId="0" xfId="0" applyFont="1" applyBorder="1" applyAlignment="1"/>
    <xf numFmtId="0" fontId="11" fillId="0" borderId="11" xfId="2" applyFont="1" applyBorder="1" applyAlignment="1">
      <alignment horizontal="left" vertical="center" wrapText="1" indent="1"/>
    </xf>
    <xf numFmtId="0" fontId="12" fillId="0" borderId="19" xfId="0" applyFont="1" applyBorder="1" applyAlignment="1"/>
    <xf numFmtId="0" fontId="10" fillId="5" borderId="20" xfId="1" applyFont="1" applyFill="1" applyBorder="1" applyAlignment="1">
      <alignment horizontal="left" vertical="center" indent="1"/>
    </xf>
    <xf numFmtId="0" fontId="11" fillId="10" borderId="21" xfId="0" applyFont="1" applyFill="1" applyBorder="1" applyAlignment="1">
      <alignment horizontal="left" vertical="center" indent="1"/>
    </xf>
    <xf numFmtId="0" fontId="11" fillId="10" borderId="22" xfId="0" applyFont="1" applyFill="1" applyBorder="1" applyAlignment="1">
      <alignment horizontal="left" vertical="center" indent="1"/>
    </xf>
    <xf numFmtId="0" fontId="11" fillId="0" borderId="3" xfId="2" applyNumberFormat="1" applyFont="1" applyBorder="1" applyAlignment="1">
      <alignment horizontal="left" vertical="center" wrapText="1" indent="1"/>
    </xf>
    <xf numFmtId="0" fontId="10" fillId="0" borderId="0" xfId="1" applyFont="1"/>
    <xf numFmtId="0" fontId="5" fillId="0" borderId="0" xfId="1" applyFont="1"/>
    <xf numFmtId="0" fontId="10" fillId="0" borderId="0" xfId="1" applyFont="1" applyAlignment="1">
      <alignment textRotation="90"/>
    </xf>
    <xf numFmtId="0" fontId="10" fillId="4" borderId="13" xfId="1" applyFont="1" applyFill="1" applyBorder="1" applyAlignment="1">
      <alignment horizontal="center" textRotation="90"/>
    </xf>
    <xf numFmtId="0" fontId="10" fillId="3" borderId="13" xfId="1" applyFont="1" applyFill="1" applyBorder="1" applyAlignment="1">
      <alignment horizontal="center" textRotation="90"/>
    </xf>
    <xf numFmtId="0" fontId="10" fillId="3" borderId="13" xfId="1" applyFont="1" applyFill="1" applyBorder="1" applyAlignment="1">
      <alignment horizontal="center" textRotation="90" wrapText="1"/>
    </xf>
    <xf numFmtId="0" fontId="10" fillId="4" borderId="11" xfId="1" applyFont="1" applyFill="1" applyBorder="1" applyAlignment="1">
      <alignment horizontal="center" textRotation="90" wrapText="1"/>
    </xf>
    <xf numFmtId="0" fontId="10" fillId="3" borderId="11" xfId="1" applyFont="1" applyFill="1" applyBorder="1" applyAlignment="1">
      <alignment horizontal="center" textRotation="90"/>
    </xf>
    <xf numFmtId="0" fontId="10" fillId="3" borderId="11" xfId="1" applyFont="1" applyFill="1" applyBorder="1" applyAlignment="1">
      <alignment horizontal="center" textRotation="90" wrapText="1"/>
    </xf>
    <xf numFmtId="0" fontId="10" fillId="0" borderId="0" xfId="1" applyFont="1" applyAlignment="1">
      <alignment horizontal="center" vertical="center"/>
    </xf>
    <xf numFmtId="0" fontId="10" fillId="0" borderId="9" xfId="1" applyFont="1" applyBorder="1" applyAlignment="1">
      <alignment horizontal="right" vertical="center" wrapText="1" indent="1"/>
    </xf>
    <xf numFmtId="9" fontId="16" fillId="0" borderId="3" xfId="3" applyFont="1" applyFill="1" applyBorder="1" applyAlignment="1">
      <alignment horizontal="center" vertical="center"/>
    </xf>
    <xf numFmtId="0" fontId="5" fillId="0" borderId="0" xfId="1" applyFont="1" applyAlignment="1">
      <alignment horizontal="center" vertical="center"/>
    </xf>
    <xf numFmtId="2" fontId="10" fillId="2" borderId="4" xfId="1" applyNumberFormat="1" applyFont="1" applyFill="1" applyBorder="1" applyAlignment="1">
      <alignment horizontal="center" vertical="center"/>
    </xf>
    <xf numFmtId="2" fontId="10" fillId="2" borderId="1" xfId="1" applyNumberFormat="1" applyFont="1" applyFill="1" applyBorder="1" applyAlignment="1">
      <alignment horizontal="center" vertical="center"/>
    </xf>
    <xf numFmtId="0" fontId="17" fillId="0" borderId="0" xfId="1" applyFont="1"/>
    <xf numFmtId="0" fontId="18" fillId="0" borderId="0" xfId="1" applyFont="1"/>
    <xf numFmtId="0" fontId="19" fillId="0" borderId="0" xfId="1" applyFont="1"/>
    <xf numFmtId="0" fontId="7" fillId="7" borderId="3" xfId="1" applyFont="1" applyFill="1" applyBorder="1" applyAlignment="1">
      <alignment vertical="center"/>
    </xf>
    <xf numFmtId="0" fontId="12" fillId="0" borderId="3" xfId="0" applyFont="1" applyBorder="1" applyAlignment="1">
      <alignment horizontal="left" vertical="center" indent="1"/>
    </xf>
    <xf numFmtId="0" fontId="12" fillId="0" borderId="7" xfId="0" applyFont="1" applyBorder="1" applyAlignment="1">
      <alignment horizontal="left" vertical="center" indent="1"/>
    </xf>
    <xf numFmtId="0" fontId="6" fillId="0" borderId="0" xfId="1" applyFont="1" applyFill="1" applyBorder="1"/>
    <xf numFmtId="0" fontId="10" fillId="0" borderId="0" xfId="1" applyFont="1" applyFill="1" applyBorder="1" applyAlignment="1">
      <alignment horizontal="center" vertical="center" wrapText="1"/>
    </xf>
    <xf numFmtId="0" fontId="10" fillId="0" borderId="0" xfId="1" applyFont="1" applyFill="1" applyBorder="1" applyAlignment="1">
      <alignment horizontal="left" vertical="center" wrapText="1" indent="1"/>
    </xf>
    <xf numFmtId="0" fontId="10" fillId="0" borderId="0" xfId="1" applyFont="1" applyFill="1" applyBorder="1" applyAlignment="1">
      <alignment horizontal="center" vertical="center"/>
    </xf>
    <xf numFmtId="0" fontId="12" fillId="0" borderId="0" xfId="0" applyFont="1" applyFill="1" applyBorder="1" applyAlignment="1">
      <alignment horizontal="left" vertical="center" indent="1"/>
    </xf>
    <xf numFmtId="2" fontId="10" fillId="0" borderId="3" xfId="1" applyNumberFormat="1" applyFont="1" applyBorder="1" applyAlignment="1">
      <alignment horizontal="center" vertical="center"/>
    </xf>
    <xf numFmtId="0" fontId="10" fillId="11" borderId="13" xfId="1" applyFont="1" applyFill="1" applyBorder="1" applyAlignment="1">
      <alignment horizontal="center" textRotation="90"/>
    </xf>
    <xf numFmtId="0" fontId="10" fillId="11" borderId="11" xfId="1" applyFont="1" applyFill="1" applyBorder="1" applyAlignment="1">
      <alignment horizontal="center" textRotation="90"/>
    </xf>
    <xf numFmtId="0" fontId="10" fillId="11" borderId="11" xfId="1" applyFont="1" applyFill="1" applyBorder="1" applyAlignment="1">
      <alignment horizontal="center" textRotation="90" wrapText="1"/>
    </xf>
    <xf numFmtId="0" fontId="14" fillId="12" borderId="13" xfId="1" applyFont="1" applyFill="1" applyBorder="1" applyAlignment="1">
      <alignment horizontal="center" textRotation="90"/>
    </xf>
    <xf numFmtId="0" fontId="14" fillId="12" borderId="11" xfId="1" applyFont="1" applyFill="1" applyBorder="1" applyAlignment="1">
      <alignment horizontal="center" textRotation="90"/>
    </xf>
    <xf numFmtId="9" fontId="10" fillId="12" borderId="3" xfId="3" applyFont="1" applyFill="1" applyBorder="1" applyAlignment="1">
      <alignment horizontal="center" vertical="center"/>
    </xf>
    <xf numFmtId="2" fontId="10" fillId="12" borderId="3" xfId="1" applyNumberFormat="1" applyFont="1" applyFill="1" applyBorder="1" applyAlignment="1">
      <alignment horizontal="center" vertical="center"/>
    </xf>
    <xf numFmtId="0" fontId="10" fillId="13" borderId="13" xfId="1" applyFont="1" applyFill="1" applyBorder="1" applyAlignment="1">
      <alignment horizontal="center" textRotation="90"/>
    </xf>
    <xf numFmtId="0" fontId="10" fillId="13" borderId="13" xfId="1" applyFont="1" applyFill="1" applyBorder="1" applyAlignment="1">
      <alignment horizontal="center" textRotation="90" wrapText="1"/>
    </xf>
    <xf numFmtId="0" fontId="10" fillId="13" borderId="11" xfId="1" applyFont="1" applyFill="1" applyBorder="1" applyAlignment="1">
      <alignment horizontal="center" textRotation="90"/>
    </xf>
    <xf numFmtId="0" fontId="10" fillId="13" borderId="11" xfId="1" applyFont="1" applyFill="1" applyBorder="1" applyAlignment="1">
      <alignment horizontal="center" textRotation="90" wrapText="1"/>
    </xf>
    <xf numFmtId="0" fontId="14" fillId="14" borderId="12" xfId="1" applyFont="1" applyFill="1" applyBorder="1" applyAlignment="1">
      <alignment horizontal="center" textRotation="90"/>
    </xf>
    <xf numFmtId="0" fontId="14" fillId="14" borderId="10" xfId="1" applyFont="1" applyFill="1" applyBorder="1" applyAlignment="1">
      <alignment horizontal="center" textRotation="90"/>
    </xf>
    <xf numFmtId="9" fontId="10" fillId="14" borderId="2" xfId="3" applyFont="1" applyFill="1" applyBorder="1" applyAlignment="1">
      <alignment horizontal="center" vertical="center"/>
    </xf>
    <xf numFmtId="2" fontId="10" fillId="14" borderId="2" xfId="1" applyNumberFormat="1" applyFont="1" applyFill="1" applyBorder="1" applyAlignment="1">
      <alignment horizontal="center" vertical="center"/>
    </xf>
    <xf numFmtId="0" fontId="20" fillId="0" borderId="0" xfId="0" applyFont="1" applyAlignment="1">
      <alignment horizontal="left" vertical="center" indent="25"/>
    </xf>
    <xf numFmtId="0" fontId="21" fillId="0" borderId="0" xfId="0" applyFont="1" applyAlignment="1">
      <alignment horizontal="left" vertical="center" indent="25"/>
    </xf>
    <xf numFmtId="0" fontId="0" fillId="0" borderId="0" xfId="0" applyFont="1" applyAlignment="1">
      <alignment horizontal="left" vertical="center" indent="25"/>
    </xf>
    <xf numFmtId="0" fontId="9" fillId="0" borderId="0" xfId="1" applyFont="1" applyAlignment="1">
      <alignment horizontal="left"/>
    </xf>
    <xf numFmtId="0" fontId="10" fillId="0" borderId="8" xfId="1" applyFont="1" applyBorder="1" applyAlignment="1">
      <alignment horizontal="center" textRotation="90" wrapText="1"/>
    </xf>
    <xf numFmtId="0" fontId="10" fillId="0" borderId="5" xfId="1" applyFont="1" applyBorder="1" applyAlignment="1">
      <alignment horizontal="center" textRotation="90" wrapText="1"/>
    </xf>
    <xf numFmtId="0" fontId="15" fillId="0" borderId="9" xfId="1" applyFont="1" applyBorder="1" applyAlignment="1">
      <alignment horizontal="right" vertical="center"/>
    </xf>
    <xf numFmtId="0" fontId="10" fillId="11" borderId="2" xfId="1" applyFont="1" applyFill="1" applyBorder="1" applyAlignment="1">
      <alignment horizontal="center" vertical="center"/>
    </xf>
    <xf numFmtId="0" fontId="10" fillId="11" borderId="6" xfId="1" applyFont="1" applyFill="1" applyBorder="1" applyAlignment="1">
      <alignment horizontal="center" vertical="center"/>
    </xf>
    <xf numFmtId="0" fontId="10" fillId="11" borderId="7" xfId="1" applyFont="1" applyFill="1" applyBorder="1" applyAlignment="1">
      <alignment horizontal="center" vertical="center"/>
    </xf>
    <xf numFmtId="0" fontId="10" fillId="13" borderId="2" xfId="1" applyFont="1" applyFill="1" applyBorder="1" applyAlignment="1">
      <alignment horizontal="center" vertical="center"/>
    </xf>
    <xf numFmtId="0" fontId="10" fillId="13" borderId="6" xfId="1" applyFont="1" applyFill="1" applyBorder="1" applyAlignment="1">
      <alignment horizontal="center" vertical="center"/>
    </xf>
  </cellXfs>
  <cellStyles count="4">
    <cellStyle name="Normal" xfId="0" builtinId="0"/>
    <cellStyle name="Normal 2" xfId="1" xr:uid="{4438E9BB-EED8-4245-A28B-46AC9D8A9608}"/>
    <cellStyle name="Normal_Project Rating Sheet" xfId="2" xr:uid="{C2BECFC9-8BE8-9D4C-9FD1-4D0CEADDB84E}"/>
    <cellStyle name="Percent 2" xfId="3" xr:uid="{26C84F24-4BB9-524F-9997-C1173F0C4F2B}"/>
  </cellStyles>
  <dxfs count="3">
    <dxf>
      <fill>
        <patternFill patternType="solid">
          <fgColor rgb="FFF6F8F9"/>
          <bgColor rgb="FFF6F8F9"/>
        </patternFill>
      </fill>
    </dxf>
    <dxf>
      <fill>
        <patternFill patternType="solid">
          <fgColor rgb="FFFFFFFF"/>
          <bgColor rgb="FFFFFFFF"/>
        </patternFill>
      </fill>
    </dxf>
    <dxf>
      <fill>
        <patternFill patternType="solid">
          <fgColor rgb="FF373F6B"/>
          <bgColor rgb="FF373F6B"/>
        </patternFill>
      </fill>
    </dxf>
  </dxfs>
  <tableStyles count="1">
    <tableStyle name="Process Inventory &amp; Classificat-style" pivot="0" count="3" xr9:uid="{00000000-0011-0000-FFFF-FFFF00000000}">
      <tableStyleElement type="headerRow" dxfId="2"/>
      <tableStyleElement type="firstRowStripe" dxfId="1"/>
      <tableStyleElement type="secondRowStripe" dxfId="0"/>
    </tableStyle>
  </tableStyles>
  <colors>
    <mruColors>
      <color rgb="FFE1F1E5"/>
      <color rgb="FFEDF3FD"/>
      <color rgb="FFE5EEFD"/>
      <color rgb="FFDEEAEF"/>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image" Target="../media/image1.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92061174171155"/>
          <c:y val="8.2072905932151427E-3"/>
          <c:w val="0.80002738775148519"/>
          <c:h val="0.85205822437332945"/>
        </c:manualLayout>
      </c:layout>
      <c:scatterChart>
        <c:scatterStyle val="lineMarker"/>
        <c:varyColors val="0"/>
        <c:ser>
          <c:idx val="1"/>
          <c:order val="0"/>
          <c:tx>
            <c:strRef>
              <c:f>'Prioritization Matrix'!$B$36</c:f>
              <c:strCache>
                <c:ptCount val="1"/>
                <c:pt idx="0">
                  <c:v>1</c:v>
                </c:pt>
              </c:strCache>
            </c:strRef>
          </c:tx>
          <c:spPr>
            <a:ln w="28575">
              <a:noFill/>
            </a:ln>
          </c:spPr>
          <c:marker>
            <c:symbol val="circle"/>
            <c:size val="20"/>
            <c:spPr>
              <a:solidFill>
                <a:schemeClr val="tx1">
                  <a:lumMod val="65000"/>
                  <a:lumOff val="35000"/>
                </a:schemeClr>
              </a:solidFill>
              <a:ln>
                <a:solidFill>
                  <a:schemeClr val="tx1"/>
                </a:solidFill>
                <a:prstDash val="solid"/>
              </a:ln>
              <a:effectLst>
                <a:outerShdw dist="35921" dir="2700000" algn="br">
                  <a:srgbClr val="000000"/>
                </a:outerShdw>
              </a:effectLst>
            </c:spPr>
          </c:marker>
          <c:dLbls>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Matrix'!$Z$36</c:f>
              <c:numCache>
                <c:formatCode>0.00</c:formatCode>
                <c:ptCount val="1"/>
                <c:pt idx="0">
                  <c:v>3.3999999999999995</c:v>
                </c:pt>
              </c:numCache>
            </c:numRef>
          </c:xVal>
          <c:yVal>
            <c:numRef>
              <c:f>'Prioritization Matrix'!$O$36</c:f>
              <c:numCache>
                <c:formatCode>0.00</c:formatCode>
                <c:ptCount val="1"/>
                <c:pt idx="0">
                  <c:v>6.85</c:v>
                </c:pt>
              </c:numCache>
            </c:numRef>
          </c:yVal>
          <c:smooth val="0"/>
          <c:extLst>
            <c:ext xmlns:c16="http://schemas.microsoft.com/office/drawing/2014/chart" uri="{C3380CC4-5D6E-409C-BE32-E72D297353CC}">
              <c16:uniqueId val="{00000000-F67C-844F-83EA-7F3E004B99AB}"/>
            </c:ext>
          </c:extLst>
        </c:ser>
        <c:ser>
          <c:idx val="3"/>
          <c:order val="1"/>
          <c:tx>
            <c:strRef>
              <c:f>'Prioritization Matrix'!$B$37</c:f>
              <c:strCache>
                <c:ptCount val="1"/>
                <c:pt idx="0">
                  <c:v>2</c:v>
                </c:pt>
              </c:strCache>
            </c:strRef>
          </c:tx>
          <c:spPr>
            <a:ln w="28575">
              <a:noFill/>
            </a:ln>
          </c:spPr>
          <c:marker>
            <c:symbol val="circle"/>
            <c:size val="20"/>
            <c:spPr>
              <a:solidFill>
                <a:schemeClr val="tx1">
                  <a:lumMod val="65000"/>
                  <a:lumOff val="35000"/>
                </a:schemeClr>
              </a:solidFill>
              <a:ln>
                <a:solidFill>
                  <a:srgbClr val="000000"/>
                </a:solidFill>
                <a:prstDash val="solid"/>
              </a:ln>
              <a:effectLst>
                <a:outerShdw dist="35921" dir="2700000" algn="br">
                  <a:srgbClr val="000000"/>
                </a:outerShdw>
              </a:effectLst>
            </c:spPr>
          </c:marker>
          <c:dLbls>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Matrix'!$Z$37</c:f>
              <c:numCache>
                <c:formatCode>0.00</c:formatCode>
                <c:ptCount val="1"/>
                <c:pt idx="0">
                  <c:v>0</c:v>
                </c:pt>
              </c:numCache>
            </c:numRef>
          </c:xVal>
          <c:yVal>
            <c:numRef>
              <c:f>'Prioritization Matrix'!$O$37</c:f>
              <c:numCache>
                <c:formatCode>0.00</c:formatCode>
                <c:ptCount val="1"/>
                <c:pt idx="0">
                  <c:v>0</c:v>
                </c:pt>
              </c:numCache>
            </c:numRef>
          </c:yVal>
          <c:smooth val="0"/>
          <c:extLst>
            <c:ext xmlns:c16="http://schemas.microsoft.com/office/drawing/2014/chart" uri="{C3380CC4-5D6E-409C-BE32-E72D297353CC}">
              <c16:uniqueId val="{00000001-F67C-844F-83EA-7F3E004B99AB}"/>
            </c:ext>
          </c:extLst>
        </c:ser>
        <c:ser>
          <c:idx val="2"/>
          <c:order val="2"/>
          <c:tx>
            <c:strRef>
              <c:f>'Prioritization Matrix'!$B$38</c:f>
              <c:strCache>
                <c:ptCount val="1"/>
                <c:pt idx="0">
                  <c:v>3</c:v>
                </c:pt>
              </c:strCache>
            </c:strRef>
          </c:tx>
          <c:spPr>
            <a:ln w="28575">
              <a:noFill/>
            </a:ln>
          </c:spPr>
          <c:marker>
            <c:symbol val="circle"/>
            <c:size val="20"/>
            <c:spPr>
              <a:solidFill>
                <a:schemeClr val="tx1">
                  <a:lumMod val="65000"/>
                  <a:lumOff val="35000"/>
                </a:schemeClr>
              </a:solidFill>
              <a:ln>
                <a:solidFill>
                  <a:srgbClr val="000000"/>
                </a:solidFill>
                <a:prstDash val="solid"/>
              </a:ln>
              <a:effectLst>
                <a:outerShdw dist="35921" dir="2700000" algn="br">
                  <a:srgbClr val="000000"/>
                </a:outerShdw>
              </a:effectLst>
            </c:spPr>
          </c:marker>
          <c:dPt>
            <c:idx val="0"/>
            <c:bubble3D val="0"/>
            <c:extLst>
              <c:ext xmlns:c16="http://schemas.microsoft.com/office/drawing/2014/chart" uri="{C3380CC4-5D6E-409C-BE32-E72D297353CC}">
                <c16:uniqueId val="{00000002-F67C-844F-83EA-7F3E004B99AB}"/>
              </c:ext>
            </c:extLst>
          </c:dPt>
          <c:dLbls>
            <c:dLbl>
              <c:idx val="0"/>
              <c:layout>
                <c:manualLayout>
                  <c:x val="-2.9061696041538018E-2"/>
                  <c:y val="4.1450552625875892E-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F67C-844F-83EA-7F3E004B99AB}"/>
                </c:ext>
              </c:extLst>
            </c:dLbl>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Matrix'!$Z$38</c:f>
              <c:numCache>
                <c:formatCode>0.00</c:formatCode>
                <c:ptCount val="1"/>
                <c:pt idx="0">
                  <c:v>0</c:v>
                </c:pt>
              </c:numCache>
            </c:numRef>
          </c:xVal>
          <c:yVal>
            <c:numRef>
              <c:f>'Prioritization Matrix'!$O$38</c:f>
              <c:numCache>
                <c:formatCode>0.00</c:formatCode>
                <c:ptCount val="1"/>
                <c:pt idx="0">
                  <c:v>0</c:v>
                </c:pt>
              </c:numCache>
            </c:numRef>
          </c:yVal>
          <c:smooth val="0"/>
          <c:extLst>
            <c:ext xmlns:c16="http://schemas.microsoft.com/office/drawing/2014/chart" uri="{C3380CC4-5D6E-409C-BE32-E72D297353CC}">
              <c16:uniqueId val="{00000003-F67C-844F-83EA-7F3E004B99AB}"/>
            </c:ext>
          </c:extLst>
        </c:ser>
        <c:ser>
          <c:idx val="0"/>
          <c:order val="3"/>
          <c:tx>
            <c:strRef>
              <c:f>'Prioritization Matrix'!$B$39</c:f>
              <c:strCache>
                <c:ptCount val="1"/>
                <c:pt idx="0">
                  <c:v>4</c:v>
                </c:pt>
              </c:strCache>
            </c:strRef>
          </c:tx>
          <c:spPr>
            <a:ln w="28575">
              <a:noFill/>
            </a:ln>
          </c:spPr>
          <c:marker>
            <c:symbol val="circle"/>
            <c:size val="20"/>
            <c:spPr>
              <a:solidFill>
                <a:schemeClr val="tx1">
                  <a:lumMod val="65000"/>
                  <a:lumOff val="35000"/>
                </a:schemeClr>
              </a:solidFill>
              <a:ln>
                <a:solidFill>
                  <a:srgbClr val="000000"/>
                </a:solidFill>
                <a:prstDash val="solid"/>
              </a:ln>
              <a:effectLst>
                <a:outerShdw dist="35921" dir="2700000" algn="br">
                  <a:srgbClr val="000000"/>
                </a:outerShdw>
              </a:effectLst>
            </c:spPr>
          </c:marker>
          <c:dPt>
            <c:idx val="0"/>
            <c:bubble3D val="0"/>
            <c:extLst>
              <c:ext xmlns:c16="http://schemas.microsoft.com/office/drawing/2014/chart" uri="{C3380CC4-5D6E-409C-BE32-E72D297353CC}">
                <c16:uniqueId val="{00000004-F67C-844F-83EA-7F3E004B99AB}"/>
              </c:ext>
            </c:extLst>
          </c:dPt>
          <c:dLbls>
            <c:dLbl>
              <c:idx val="0"/>
              <c:layout>
                <c:manualLayout>
                  <c:x val="-2.8409863458288727E-2"/>
                  <c:y val="-1.0185653398829733E-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F67C-844F-83EA-7F3E004B99AB}"/>
                </c:ext>
              </c:extLst>
            </c:dLbl>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Matrix'!$Z$39</c:f>
              <c:numCache>
                <c:formatCode>0.00</c:formatCode>
                <c:ptCount val="1"/>
                <c:pt idx="0">
                  <c:v>0</c:v>
                </c:pt>
              </c:numCache>
            </c:numRef>
          </c:xVal>
          <c:yVal>
            <c:numRef>
              <c:f>'Prioritization Matrix'!$O$39</c:f>
              <c:numCache>
                <c:formatCode>0.00</c:formatCode>
                <c:ptCount val="1"/>
                <c:pt idx="0">
                  <c:v>0</c:v>
                </c:pt>
              </c:numCache>
            </c:numRef>
          </c:yVal>
          <c:smooth val="0"/>
          <c:extLst>
            <c:ext xmlns:c16="http://schemas.microsoft.com/office/drawing/2014/chart" uri="{C3380CC4-5D6E-409C-BE32-E72D297353CC}">
              <c16:uniqueId val="{00000005-F67C-844F-83EA-7F3E004B99AB}"/>
            </c:ext>
          </c:extLst>
        </c:ser>
        <c:ser>
          <c:idx val="4"/>
          <c:order val="4"/>
          <c:tx>
            <c:strRef>
              <c:f>'Prioritization Matrix'!$B$40</c:f>
              <c:strCache>
                <c:ptCount val="1"/>
                <c:pt idx="0">
                  <c:v>5</c:v>
                </c:pt>
              </c:strCache>
            </c:strRef>
          </c:tx>
          <c:spPr>
            <a:ln w="28575">
              <a:noFill/>
            </a:ln>
          </c:spPr>
          <c:marker>
            <c:symbol val="circle"/>
            <c:size val="20"/>
            <c:spPr>
              <a:solidFill>
                <a:schemeClr val="tx1">
                  <a:lumMod val="65000"/>
                  <a:lumOff val="35000"/>
                </a:schemeClr>
              </a:solidFill>
              <a:ln>
                <a:solidFill>
                  <a:srgbClr val="000000"/>
                </a:solidFill>
                <a:prstDash val="solid"/>
              </a:ln>
              <a:effectLst>
                <a:outerShdw dist="35921" dir="2700000" algn="br">
                  <a:srgbClr val="000000"/>
                </a:outerShdw>
              </a:effectLst>
            </c:spPr>
          </c:marker>
          <c:dLbls>
            <c:dLbl>
              <c:idx val="0"/>
              <c:layout>
                <c:manualLayout>
                  <c:x val="-2.8469152796210057E-2"/>
                  <c:y val="3.126489922704616E-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F67C-844F-83EA-7F3E004B99AB}"/>
                </c:ext>
              </c:extLst>
            </c:dLbl>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Matrix'!$Z$40</c:f>
              <c:numCache>
                <c:formatCode>0.00</c:formatCode>
                <c:ptCount val="1"/>
                <c:pt idx="0">
                  <c:v>0</c:v>
                </c:pt>
              </c:numCache>
            </c:numRef>
          </c:xVal>
          <c:yVal>
            <c:numRef>
              <c:f>'Prioritization Matrix'!$O$40</c:f>
              <c:numCache>
                <c:formatCode>0.00</c:formatCode>
                <c:ptCount val="1"/>
                <c:pt idx="0">
                  <c:v>0</c:v>
                </c:pt>
              </c:numCache>
            </c:numRef>
          </c:yVal>
          <c:smooth val="0"/>
          <c:extLst>
            <c:ext xmlns:c16="http://schemas.microsoft.com/office/drawing/2014/chart" uri="{C3380CC4-5D6E-409C-BE32-E72D297353CC}">
              <c16:uniqueId val="{00000007-F67C-844F-83EA-7F3E004B99AB}"/>
            </c:ext>
          </c:extLst>
        </c:ser>
        <c:ser>
          <c:idx val="5"/>
          <c:order val="5"/>
          <c:tx>
            <c:strRef>
              <c:f>'Prioritization Matrix'!$B$41</c:f>
              <c:strCache>
                <c:ptCount val="1"/>
                <c:pt idx="0">
                  <c:v>6</c:v>
                </c:pt>
              </c:strCache>
            </c:strRef>
          </c:tx>
          <c:spPr>
            <a:ln w="28575">
              <a:noFill/>
            </a:ln>
          </c:spPr>
          <c:marker>
            <c:symbol val="circle"/>
            <c:size val="20"/>
            <c:spPr>
              <a:solidFill>
                <a:schemeClr val="tx1">
                  <a:lumMod val="65000"/>
                  <a:lumOff val="35000"/>
                </a:schemeClr>
              </a:solidFill>
              <a:ln>
                <a:solidFill>
                  <a:schemeClr val="tx1"/>
                </a:solidFill>
                <a:prstDash val="solid"/>
              </a:ln>
              <a:effectLst>
                <a:outerShdw dist="35921" dir="2700000" algn="br">
                  <a:srgbClr val="000000"/>
                </a:outerShdw>
              </a:effectLst>
            </c:spPr>
          </c:marker>
          <c:dLbls>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Matrix'!$Z$41</c:f>
              <c:numCache>
                <c:formatCode>0.00</c:formatCode>
                <c:ptCount val="1"/>
                <c:pt idx="0">
                  <c:v>0</c:v>
                </c:pt>
              </c:numCache>
            </c:numRef>
          </c:xVal>
          <c:yVal>
            <c:numRef>
              <c:f>'Prioritization Matrix'!$O$41</c:f>
              <c:numCache>
                <c:formatCode>0.00</c:formatCode>
                <c:ptCount val="1"/>
                <c:pt idx="0">
                  <c:v>0</c:v>
                </c:pt>
              </c:numCache>
            </c:numRef>
          </c:yVal>
          <c:smooth val="0"/>
          <c:extLst>
            <c:ext xmlns:c16="http://schemas.microsoft.com/office/drawing/2014/chart" uri="{C3380CC4-5D6E-409C-BE32-E72D297353CC}">
              <c16:uniqueId val="{00000008-F67C-844F-83EA-7F3E004B99AB}"/>
            </c:ext>
          </c:extLst>
        </c:ser>
        <c:ser>
          <c:idx val="6"/>
          <c:order val="6"/>
          <c:tx>
            <c:strRef>
              <c:f>'Prioritization Matrix'!$B$42</c:f>
              <c:strCache>
                <c:ptCount val="1"/>
                <c:pt idx="0">
                  <c:v>7</c:v>
                </c:pt>
              </c:strCache>
            </c:strRef>
          </c:tx>
          <c:spPr>
            <a:ln w="28575">
              <a:noFill/>
            </a:ln>
          </c:spPr>
          <c:marker>
            <c:symbol val="circle"/>
            <c:size val="20"/>
            <c:spPr>
              <a:solidFill>
                <a:schemeClr val="tx1">
                  <a:lumMod val="65000"/>
                  <a:lumOff val="35000"/>
                </a:schemeClr>
              </a:solidFill>
              <a:ln>
                <a:solidFill>
                  <a:srgbClr val="000000"/>
                </a:solidFill>
                <a:prstDash val="solid"/>
              </a:ln>
              <a:effectLst>
                <a:outerShdw dist="35921" dir="2700000" algn="br">
                  <a:srgbClr val="000000"/>
                </a:outerShdw>
              </a:effectLst>
            </c:spPr>
          </c:marker>
          <c:dPt>
            <c:idx val="0"/>
            <c:bubble3D val="0"/>
            <c:extLst>
              <c:ext xmlns:c16="http://schemas.microsoft.com/office/drawing/2014/chart" uri="{C3380CC4-5D6E-409C-BE32-E72D297353CC}">
                <c16:uniqueId val="{00000009-F67C-844F-83EA-7F3E004B99AB}"/>
              </c:ext>
            </c:extLst>
          </c:dPt>
          <c:dLbls>
            <c:dLbl>
              <c:idx val="0"/>
              <c:layout>
                <c:manualLayout>
                  <c:x val="-2.8765716197111837E-2"/>
                  <c:y val="8.3377880517228927E-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67C-844F-83EA-7F3E004B99AB}"/>
                </c:ext>
              </c:extLst>
            </c:dLbl>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Matrix'!$Z$42</c:f>
              <c:numCache>
                <c:formatCode>0.00</c:formatCode>
                <c:ptCount val="1"/>
                <c:pt idx="0">
                  <c:v>0</c:v>
                </c:pt>
              </c:numCache>
            </c:numRef>
          </c:xVal>
          <c:yVal>
            <c:numRef>
              <c:f>'Prioritization Matrix'!$O$42</c:f>
              <c:numCache>
                <c:formatCode>0.00</c:formatCode>
                <c:ptCount val="1"/>
                <c:pt idx="0">
                  <c:v>0</c:v>
                </c:pt>
              </c:numCache>
            </c:numRef>
          </c:yVal>
          <c:smooth val="0"/>
          <c:extLst>
            <c:ext xmlns:c16="http://schemas.microsoft.com/office/drawing/2014/chart" uri="{C3380CC4-5D6E-409C-BE32-E72D297353CC}">
              <c16:uniqueId val="{0000000A-F67C-844F-83EA-7F3E004B99AB}"/>
            </c:ext>
          </c:extLst>
        </c:ser>
        <c:ser>
          <c:idx val="7"/>
          <c:order val="7"/>
          <c:tx>
            <c:strRef>
              <c:f>'Prioritization Matrix'!$B$43</c:f>
              <c:strCache>
                <c:ptCount val="1"/>
                <c:pt idx="0">
                  <c:v>8</c:v>
                </c:pt>
              </c:strCache>
            </c:strRef>
          </c:tx>
          <c:spPr>
            <a:ln w="28575">
              <a:noFill/>
            </a:ln>
          </c:spPr>
          <c:marker>
            <c:symbol val="circle"/>
            <c:size val="20"/>
            <c:spPr>
              <a:solidFill>
                <a:schemeClr val="tx1">
                  <a:lumMod val="65000"/>
                  <a:lumOff val="35000"/>
                </a:schemeClr>
              </a:solidFill>
              <a:ln>
                <a:solidFill>
                  <a:srgbClr val="000000"/>
                </a:solidFill>
                <a:prstDash val="solid"/>
              </a:ln>
              <a:effectLst>
                <a:outerShdw dist="35921" dir="2700000" algn="br">
                  <a:srgbClr val="000000"/>
                </a:outerShdw>
              </a:effectLst>
            </c:spPr>
          </c:marker>
          <c:dLbls>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Matrix'!$Z$43</c:f>
              <c:numCache>
                <c:formatCode>0.00</c:formatCode>
                <c:ptCount val="1"/>
                <c:pt idx="0">
                  <c:v>0</c:v>
                </c:pt>
              </c:numCache>
            </c:numRef>
          </c:xVal>
          <c:yVal>
            <c:numRef>
              <c:f>'Prioritization Matrix'!$O$43</c:f>
              <c:numCache>
                <c:formatCode>0.00</c:formatCode>
                <c:ptCount val="1"/>
                <c:pt idx="0">
                  <c:v>0</c:v>
                </c:pt>
              </c:numCache>
            </c:numRef>
          </c:yVal>
          <c:smooth val="0"/>
          <c:extLst>
            <c:ext xmlns:c16="http://schemas.microsoft.com/office/drawing/2014/chart" uri="{C3380CC4-5D6E-409C-BE32-E72D297353CC}">
              <c16:uniqueId val="{0000000C-F67C-844F-83EA-7F3E004B99AB}"/>
            </c:ext>
          </c:extLst>
        </c:ser>
        <c:ser>
          <c:idx val="8"/>
          <c:order val="8"/>
          <c:tx>
            <c:strRef>
              <c:f>'Prioritization Matrix'!$B$44</c:f>
              <c:strCache>
                <c:ptCount val="1"/>
                <c:pt idx="0">
                  <c:v>9</c:v>
                </c:pt>
              </c:strCache>
            </c:strRef>
          </c:tx>
          <c:spPr>
            <a:ln w="28575">
              <a:noFill/>
            </a:ln>
          </c:spPr>
          <c:marker>
            <c:symbol val="circle"/>
            <c:size val="20"/>
            <c:spPr>
              <a:solidFill>
                <a:schemeClr val="tx1">
                  <a:lumMod val="65000"/>
                  <a:lumOff val="35000"/>
                </a:schemeClr>
              </a:solidFill>
              <a:ln>
                <a:solidFill>
                  <a:srgbClr val="000000"/>
                </a:solidFill>
                <a:prstDash val="solid"/>
              </a:ln>
              <a:effectLst>
                <a:outerShdw dist="35921" dir="2700000" algn="br">
                  <a:srgbClr val="000000"/>
                </a:outerShdw>
              </a:effectLst>
            </c:spPr>
          </c:marker>
          <c:dLbls>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Matrix'!$Z$44</c:f>
              <c:numCache>
                <c:formatCode>0.00</c:formatCode>
                <c:ptCount val="1"/>
                <c:pt idx="0">
                  <c:v>0</c:v>
                </c:pt>
              </c:numCache>
            </c:numRef>
          </c:xVal>
          <c:yVal>
            <c:numRef>
              <c:f>'Prioritization Matrix'!$O$44</c:f>
              <c:numCache>
                <c:formatCode>0.00</c:formatCode>
                <c:ptCount val="1"/>
                <c:pt idx="0">
                  <c:v>0</c:v>
                </c:pt>
              </c:numCache>
            </c:numRef>
          </c:yVal>
          <c:smooth val="0"/>
          <c:extLst>
            <c:ext xmlns:c16="http://schemas.microsoft.com/office/drawing/2014/chart" uri="{C3380CC4-5D6E-409C-BE32-E72D297353CC}">
              <c16:uniqueId val="{0000000E-F67C-844F-83EA-7F3E004B99AB}"/>
            </c:ext>
          </c:extLst>
        </c:ser>
        <c:ser>
          <c:idx val="9"/>
          <c:order val="9"/>
          <c:tx>
            <c:strRef>
              <c:f>'Prioritization Matrix'!$B$45</c:f>
              <c:strCache>
                <c:ptCount val="1"/>
                <c:pt idx="0">
                  <c:v>10</c:v>
                </c:pt>
              </c:strCache>
            </c:strRef>
          </c:tx>
          <c:spPr>
            <a:ln w="28575">
              <a:noFill/>
            </a:ln>
          </c:spPr>
          <c:marker>
            <c:symbol val="circle"/>
            <c:size val="20"/>
            <c:spPr>
              <a:solidFill>
                <a:schemeClr val="tx1">
                  <a:lumMod val="65000"/>
                  <a:lumOff val="35000"/>
                </a:schemeClr>
              </a:solidFill>
              <a:ln>
                <a:solidFill>
                  <a:srgbClr val="000000"/>
                </a:solidFill>
                <a:prstDash val="solid"/>
              </a:ln>
              <a:effectLst>
                <a:outerShdw dist="35921" dir="2700000" algn="br">
                  <a:srgbClr val="000000"/>
                </a:outerShdw>
              </a:effectLst>
            </c:spPr>
          </c:marker>
          <c:dLbls>
            <c:dLbl>
              <c:idx val="0"/>
              <c:layout>
                <c:manualLayout>
                  <c:x val="-3.588265426227899E-2"/>
                  <c:y val="-7.2469840352524747E-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F67C-844F-83EA-7F3E004B99AB}"/>
                </c:ext>
              </c:extLst>
            </c:dLbl>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Matrix'!$Z$45</c:f>
              <c:numCache>
                <c:formatCode>0.00</c:formatCode>
                <c:ptCount val="1"/>
                <c:pt idx="0">
                  <c:v>0</c:v>
                </c:pt>
              </c:numCache>
            </c:numRef>
          </c:xVal>
          <c:yVal>
            <c:numRef>
              <c:f>'Prioritization Matrix'!$O$45</c:f>
              <c:numCache>
                <c:formatCode>0.00</c:formatCode>
                <c:ptCount val="1"/>
                <c:pt idx="0">
                  <c:v>0</c:v>
                </c:pt>
              </c:numCache>
            </c:numRef>
          </c:yVal>
          <c:smooth val="0"/>
          <c:extLst>
            <c:ext xmlns:c16="http://schemas.microsoft.com/office/drawing/2014/chart" uri="{C3380CC4-5D6E-409C-BE32-E72D297353CC}">
              <c16:uniqueId val="{00000010-F67C-844F-83EA-7F3E004B99AB}"/>
            </c:ext>
          </c:extLst>
        </c:ser>
        <c:ser>
          <c:idx val="10"/>
          <c:order val="10"/>
          <c:tx>
            <c:strRef>
              <c:f>'Prioritization Matrix'!$B$46</c:f>
              <c:strCache>
                <c:ptCount val="1"/>
                <c:pt idx="0">
                  <c:v>11</c:v>
                </c:pt>
              </c:strCache>
            </c:strRef>
          </c:tx>
          <c:spPr>
            <a:ln w="28575">
              <a:noFill/>
            </a:ln>
          </c:spPr>
          <c:marker>
            <c:symbol val="circle"/>
            <c:size val="20"/>
            <c:spPr>
              <a:solidFill>
                <a:srgbClr val="002060"/>
              </a:solidFill>
              <a:ln>
                <a:solidFill>
                  <a:srgbClr val="000000"/>
                </a:solidFill>
                <a:prstDash val="solid"/>
              </a:ln>
              <a:effectLst>
                <a:outerShdw dist="35921" dir="2700000" algn="br">
                  <a:srgbClr val="000000"/>
                </a:outerShdw>
              </a:effectLst>
            </c:spPr>
          </c:marker>
          <c:dLbls>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Matrix'!$Z$46</c:f>
              <c:numCache>
                <c:formatCode>0.00</c:formatCode>
                <c:ptCount val="1"/>
                <c:pt idx="0">
                  <c:v>0</c:v>
                </c:pt>
              </c:numCache>
            </c:numRef>
          </c:xVal>
          <c:yVal>
            <c:numRef>
              <c:f>'Prioritization Matrix'!$O$46</c:f>
              <c:numCache>
                <c:formatCode>0.00</c:formatCode>
                <c:ptCount val="1"/>
                <c:pt idx="0">
                  <c:v>0</c:v>
                </c:pt>
              </c:numCache>
            </c:numRef>
          </c:yVal>
          <c:smooth val="0"/>
          <c:extLst>
            <c:ext xmlns:c16="http://schemas.microsoft.com/office/drawing/2014/chart" uri="{C3380CC4-5D6E-409C-BE32-E72D297353CC}">
              <c16:uniqueId val="{00000012-F67C-844F-83EA-7F3E004B99AB}"/>
            </c:ext>
          </c:extLst>
        </c:ser>
        <c:ser>
          <c:idx val="11"/>
          <c:order val="11"/>
          <c:tx>
            <c:strRef>
              <c:f>'Prioritization Matrix'!$B$47</c:f>
              <c:strCache>
                <c:ptCount val="1"/>
                <c:pt idx="0">
                  <c:v>12</c:v>
                </c:pt>
              </c:strCache>
            </c:strRef>
          </c:tx>
          <c:spPr>
            <a:ln w="28575">
              <a:noFill/>
            </a:ln>
          </c:spPr>
          <c:marker>
            <c:symbol val="circle"/>
            <c:size val="20"/>
            <c:spPr>
              <a:solidFill>
                <a:schemeClr val="tx1">
                  <a:lumMod val="75000"/>
                  <a:lumOff val="25000"/>
                </a:schemeClr>
              </a:solidFill>
              <a:ln>
                <a:solidFill>
                  <a:srgbClr val="0000FF"/>
                </a:solidFill>
                <a:prstDash val="solid"/>
              </a:ln>
              <a:effectLst>
                <a:outerShdw dist="35921" dir="2700000" algn="br">
                  <a:srgbClr val="000000"/>
                </a:outerShdw>
              </a:effectLst>
            </c:spPr>
          </c:marker>
          <c:dLbls>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Matrix'!$Z$47</c:f>
              <c:numCache>
                <c:formatCode>0.00</c:formatCode>
                <c:ptCount val="1"/>
                <c:pt idx="0">
                  <c:v>0</c:v>
                </c:pt>
              </c:numCache>
            </c:numRef>
          </c:xVal>
          <c:yVal>
            <c:numRef>
              <c:f>'Prioritization Matrix'!$O$47</c:f>
              <c:numCache>
                <c:formatCode>0.00</c:formatCode>
                <c:ptCount val="1"/>
                <c:pt idx="0">
                  <c:v>0</c:v>
                </c:pt>
              </c:numCache>
            </c:numRef>
          </c:yVal>
          <c:smooth val="0"/>
          <c:extLst>
            <c:ext xmlns:c16="http://schemas.microsoft.com/office/drawing/2014/chart" uri="{C3380CC4-5D6E-409C-BE32-E72D297353CC}">
              <c16:uniqueId val="{00000014-F67C-844F-83EA-7F3E004B99AB}"/>
            </c:ext>
          </c:extLst>
        </c:ser>
        <c:ser>
          <c:idx val="12"/>
          <c:order val="12"/>
          <c:tx>
            <c:strRef>
              <c:f>'Prioritization Matrix'!$B$48</c:f>
              <c:strCache>
                <c:ptCount val="1"/>
                <c:pt idx="0">
                  <c:v>13</c:v>
                </c:pt>
              </c:strCache>
            </c:strRef>
          </c:tx>
          <c:spPr>
            <a:ln w="28575">
              <a:noFill/>
            </a:ln>
          </c:spPr>
          <c:marker>
            <c:symbol val="circle"/>
            <c:size val="20"/>
            <c:spPr>
              <a:solidFill>
                <a:srgbClr val="0000FF"/>
              </a:solidFill>
              <a:ln>
                <a:solidFill>
                  <a:srgbClr val="0000FF"/>
                </a:solidFill>
                <a:prstDash val="solid"/>
              </a:ln>
              <a:effectLst>
                <a:outerShdw dist="35921" dir="2700000" algn="br">
                  <a:srgbClr val="000000"/>
                </a:outerShdw>
              </a:effectLst>
            </c:spPr>
          </c:marker>
          <c:dLbls>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Matrix'!$Z$48</c:f>
              <c:numCache>
                <c:formatCode>0.00</c:formatCode>
                <c:ptCount val="1"/>
                <c:pt idx="0">
                  <c:v>0</c:v>
                </c:pt>
              </c:numCache>
            </c:numRef>
          </c:xVal>
          <c:yVal>
            <c:numRef>
              <c:f>'Prioritization Matrix'!$O$48</c:f>
              <c:numCache>
                <c:formatCode>0.00</c:formatCode>
                <c:ptCount val="1"/>
                <c:pt idx="0">
                  <c:v>0</c:v>
                </c:pt>
              </c:numCache>
            </c:numRef>
          </c:yVal>
          <c:smooth val="0"/>
          <c:extLst>
            <c:ext xmlns:c16="http://schemas.microsoft.com/office/drawing/2014/chart" uri="{C3380CC4-5D6E-409C-BE32-E72D297353CC}">
              <c16:uniqueId val="{00000015-F67C-844F-83EA-7F3E004B99AB}"/>
            </c:ext>
          </c:extLst>
        </c:ser>
        <c:ser>
          <c:idx val="13"/>
          <c:order val="13"/>
          <c:tx>
            <c:strRef>
              <c:f>'Prioritization Matrix'!$B$49</c:f>
              <c:strCache>
                <c:ptCount val="1"/>
                <c:pt idx="0">
                  <c:v>14</c:v>
                </c:pt>
              </c:strCache>
            </c:strRef>
          </c:tx>
          <c:spPr>
            <a:ln w="28575">
              <a:noFill/>
            </a:ln>
          </c:spPr>
          <c:marker>
            <c:symbol val="circle"/>
            <c:size val="20"/>
            <c:spPr>
              <a:solidFill>
                <a:srgbClr val="00CCFF"/>
              </a:solidFill>
              <a:ln>
                <a:solidFill>
                  <a:srgbClr val="0000FF"/>
                </a:solidFill>
                <a:prstDash val="solid"/>
              </a:ln>
              <a:effectLst>
                <a:outerShdw dist="35921" dir="2700000" algn="br">
                  <a:srgbClr val="000000"/>
                </a:outerShdw>
              </a:effectLst>
            </c:spPr>
          </c:marker>
          <c:dLbls>
            <c:dLbl>
              <c:idx val="0"/>
              <c:tx>
                <c:rich>
                  <a:bodyPr/>
                  <a:lstStyle/>
                  <a:p>
                    <a:r>
                      <a:rPr lang="en-US"/>
                      <a:t>14</a:t>
                    </a:r>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F67C-844F-83EA-7F3E004B99AB}"/>
                </c:ext>
              </c:extLst>
            </c:dLbl>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Matrix'!$Z$49</c:f>
              <c:numCache>
                <c:formatCode>0.00</c:formatCode>
                <c:ptCount val="1"/>
                <c:pt idx="0">
                  <c:v>0</c:v>
                </c:pt>
              </c:numCache>
            </c:numRef>
          </c:xVal>
          <c:yVal>
            <c:numRef>
              <c:f>'Prioritization Matrix'!$O$49</c:f>
              <c:numCache>
                <c:formatCode>0.00</c:formatCode>
                <c:ptCount val="1"/>
                <c:pt idx="0">
                  <c:v>0</c:v>
                </c:pt>
              </c:numCache>
            </c:numRef>
          </c:yVal>
          <c:smooth val="0"/>
          <c:extLst>
            <c:ext xmlns:c16="http://schemas.microsoft.com/office/drawing/2014/chart" uri="{C3380CC4-5D6E-409C-BE32-E72D297353CC}">
              <c16:uniqueId val="{00000017-F67C-844F-83EA-7F3E004B99AB}"/>
            </c:ext>
          </c:extLst>
        </c:ser>
        <c:ser>
          <c:idx val="14"/>
          <c:order val="14"/>
          <c:tx>
            <c:strRef>
              <c:f>'Prioritization Matrix'!$B$50</c:f>
              <c:strCache>
                <c:ptCount val="1"/>
                <c:pt idx="0">
                  <c:v>15</c:v>
                </c:pt>
              </c:strCache>
            </c:strRef>
          </c:tx>
          <c:spPr>
            <a:ln w="28575">
              <a:noFill/>
            </a:ln>
          </c:spPr>
          <c:marker>
            <c:symbol val="circle"/>
            <c:size val="20"/>
            <c:spPr>
              <a:solidFill>
                <a:srgbClr val="FF9900"/>
              </a:solidFill>
              <a:ln>
                <a:solidFill>
                  <a:srgbClr val="000000"/>
                </a:solidFill>
                <a:prstDash val="solid"/>
              </a:ln>
              <a:effectLst>
                <a:outerShdw dist="35921" dir="2700000" algn="br">
                  <a:srgbClr val="000000"/>
                </a:outerShdw>
              </a:effectLst>
            </c:spPr>
          </c:marker>
          <c:dLbls>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Matrix'!$Z$50</c:f>
              <c:numCache>
                <c:formatCode>0.00</c:formatCode>
                <c:ptCount val="1"/>
                <c:pt idx="0">
                  <c:v>0</c:v>
                </c:pt>
              </c:numCache>
            </c:numRef>
          </c:xVal>
          <c:yVal>
            <c:numRef>
              <c:f>'Prioritization Matrix'!$O$50</c:f>
              <c:numCache>
                <c:formatCode>0.00</c:formatCode>
                <c:ptCount val="1"/>
                <c:pt idx="0">
                  <c:v>0</c:v>
                </c:pt>
              </c:numCache>
            </c:numRef>
          </c:yVal>
          <c:smooth val="0"/>
          <c:extLst>
            <c:ext xmlns:c16="http://schemas.microsoft.com/office/drawing/2014/chart" uri="{C3380CC4-5D6E-409C-BE32-E72D297353CC}">
              <c16:uniqueId val="{00000019-F67C-844F-83EA-7F3E004B99AB}"/>
            </c:ext>
          </c:extLst>
        </c:ser>
        <c:ser>
          <c:idx val="15"/>
          <c:order val="15"/>
          <c:tx>
            <c:strRef>
              <c:f>'Prioritization Matrix'!$B$51</c:f>
              <c:strCache>
                <c:ptCount val="1"/>
                <c:pt idx="0">
                  <c:v>16</c:v>
                </c:pt>
              </c:strCache>
            </c:strRef>
          </c:tx>
          <c:spPr>
            <a:ln w="28575">
              <a:noFill/>
            </a:ln>
          </c:spPr>
          <c:marker>
            <c:symbol val="circle"/>
            <c:size val="20"/>
            <c:spPr>
              <a:solidFill>
                <a:srgbClr val="00CCFF"/>
              </a:solidFill>
              <a:ln>
                <a:solidFill>
                  <a:srgbClr val="000000"/>
                </a:solidFill>
                <a:prstDash val="solid"/>
              </a:ln>
              <a:effectLst>
                <a:outerShdw dist="35921" dir="2700000" algn="br">
                  <a:srgbClr val="000000"/>
                </a:outerShdw>
              </a:effectLst>
            </c:spPr>
          </c:marker>
          <c:dPt>
            <c:idx val="0"/>
            <c:bubble3D val="0"/>
            <c:extLst>
              <c:ext xmlns:c16="http://schemas.microsoft.com/office/drawing/2014/chart" uri="{C3380CC4-5D6E-409C-BE32-E72D297353CC}">
                <c16:uniqueId val="{0000001A-F67C-844F-83EA-7F3E004B99AB}"/>
              </c:ext>
            </c:extLst>
          </c:dPt>
          <c:dLbls>
            <c:dLbl>
              <c:idx val="0"/>
              <c:tx>
                <c:rich>
                  <a:bodyPr/>
                  <a:lstStyle/>
                  <a:p>
                    <a:pPr>
                      <a:defRPr sz="1400" b="0" i="0" u="none" strike="noStrike" baseline="0">
                        <a:solidFill>
                          <a:srgbClr val="FFFFFF"/>
                        </a:solidFill>
                        <a:latin typeface="Arial"/>
                        <a:ea typeface="Arial"/>
                        <a:cs typeface="Arial"/>
                      </a:defRPr>
                    </a:pPr>
                    <a:r>
                      <a:rPr lang="en-US"/>
                      <a:t>16</a:t>
                    </a:r>
                  </a:p>
                </c:rich>
              </c:tx>
              <c:spPr>
                <a:noFill/>
                <a:ln w="25400">
                  <a:noFill/>
                </a:ln>
              </c:spPr>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F67C-844F-83EA-7F3E004B99AB}"/>
                </c:ext>
              </c:extLst>
            </c:dLbl>
            <c:spPr>
              <a:noFill/>
              <a:ln w="25400">
                <a:noFill/>
              </a:ln>
            </c:spPr>
            <c:txPr>
              <a:bodyPr/>
              <a:lstStyle/>
              <a:p>
                <a:pPr>
                  <a:defRPr sz="16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Matrix'!$Z$51</c:f>
              <c:numCache>
                <c:formatCode>0.00</c:formatCode>
                <c:ptCount val="1"/>
                <c:pt idx="0">
                  <c:v>0</c:v>
                </c:pt>
              </c:numCache>
            </c:numRef>
          </c:xVal>
          <c:yVal>
            <c:numRef>
              <c:f>'Prioritization Matrix'!$O$51</c:f>
              <c:numCache>
                <c:formatCode>0.00</c:formatCode>
                <c:ptCount val="1"/>
                <c:pt idx="0">
                  <c:v>0</c:v>
                </c:pt>
              </c:numCache>
            </c:numRef>
          </c:yVal>
          <c:smooth val="0"/>
          <c:extLst>
            <c:ext xmlns:c16="http://schemas.microsoft.com/office/drawing/2014/chart" uri="{C3380CC4-5D6E-409C-BE32-E72D297353CC}">
              <c16:uniqueId val="{0000001B-F67C-844F-83EA-7F3E004B99AB}"/>
            </c:ext>
          </c:extLst>
        </c:ser>
        <c:ser>
          <c:idx val="16"/>
          <c:order val="16"/>
          <c:tx>
            <c:strRef>
              <c:f>'Prioritization Matrix'!$B$52</c:f>
              <c:strCache>
                <c:ptCount val="1"/>
                <c:pt idx="0">
                  <c:v>17</c:v>
                </c:pt>
              </c:strCache>
            </c:strRef>
          </c:tx>
          <c:spPr>
            <a:ln w="28575">
              <a:noFill/>
            </a:ln>
          </c:spPr>
          <c:marker>
            <c:symbol val="circle"/>
            <c:size val="20"/>
            <c:spPr>
              <a:solidFill>
                <a:srgbClr val="FF9900"/>
              </a:solidFill>
              <a:ln>
                <a:solidFill>
                  <a:srgbClr val="0000FF"/>
                </a:solidFill>
                <a:prstDash val="solid"/>
              </a:ln>
              <a:effectLst>
                <a:outerShdw dist="35921" dir="2700000" algn="br">
                  <a:srgbClr val="000000"/>
                </a:outerShdw>
              </a:effectLst>
            </c:spPr>
          </c:marker>
          <c:dLbls>
            <c:dLbl>
              <c:idx val="0"/>
              <c:dLblPos val="ctr"/>
              <c:showLegendKey val="0"/>
              <c:showVal val="0"/>
              <c:showCatName val="0"/>
              <c:showSerName val="1"/>
              <c:showPercent val="0"/>
              <c:showBubbleSize val="0"/>
              <c:extLst>
                <c:ext xmlns:c15="http://schemas.microsoft.com/office/drawing/2012/chart" uri="{CE6537A1-D6FC-4f65-9D91-7224C49458BB}">
                  <c15:layout>
                    <c:manualLayout>
                      <c:w val="2.9611576077944644E-2"/>
                      <c:h val="3.1281304516929072E-2"/>
                    </c:manualLayout>
                  </c15:layout>
                </c:ext>
                <c:ext xmlns:c16="http://schemas.microsoft.com/office/drawing/2014/chart" uri="{C3380CC4-5D6E-409C-BE32-E72D297353CC}">
                  <c16:uniqueId val="{0000001C-F67C-844F-83EA-7F3E004B99AB}"/>
                </c:ext>
              </c:extLst>
            </c:dLbl>
            <c:spPr>
              <a:noFill/>
              <a:ln w="25400">
                <a:noFill/>
              </a:ln>
            </c:spPr>
            <c:txPr>
              <a:bodyPr vertOverflow="overflow" horzOverflow="overflow" lIns="0" tIns="0" rIns="0" bIns="0">
                <a:noAutofit/>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Matrix'!$Z$52</c:f>
              <c:numCache>
                <c:formatCode>0.00</c:formatCode>
                <c:ptCount val="1"/>
                <c:pt idx="0">
                  <c:v>0</c:v>
                </c:pt>
              </c:numCache>
            </c:numRef>
          </c:xVal>
          <c:yVal>
            <c:numRef>
              <c:f>'Prioritization Matrix'!$O$52</c:f>
              <c:numCache>
                <c:formatCode>0.00</c:formatCode>
                <c:ptCount val="1"/>
                <c:pt idx="0">
                  <c:v>0</c:v>
                </c:pt>
              </c:numCache>
            </c:numRef>
          </c:yVal>
          <c:smooth val="0"/>
          <c:extLst>
            <c:ext xmlns:c16="http://schemas.microsoft.com/office/drawing/2014/chart" uri="{C3380CC4-5D6E-409C-BE32-E72D297353CC}">
              <c16:uniqueId val="{0000001D-F67C-844F-83EA-7F3E004B99AB}"/>
            </c:ext>
          </c:extLst>
        </c:ser>
        <c:ser>
          <c:idx val="17"/>
          <c:order val="17"/>
          <c:tx>
            <c:strRef>
              <c:f>'Prioritization Matrix'!$B$53</c:f>
              <c:strCache>
                <c:ptCount val="1"/>
                <c:pt idx="0">
                  <c:v>18</c:v>
                </c:pt>
              </c:strCache>
            </c:strRef>
          </c:tx>
          <c:spPr>
            <a:ln w="28575">
              <a:noFill/>
            </a:ln>
          </c:spPr>
          <c:marker>
            <c:symbol val="circle"/>
            <c:size val="20"/>
            <c:spPr>
              <a:solidFill>
                <a:srgbClr val="FF9900"/>
              </a:solidFill>
              <a:ln>
                <a:solidFill>
                  <a:srgbClr val="000000"/>
                </a:solidFill>
                <a:prstDash val="solid"/>
              </a:ln>
              <a:effectLst>
                <a:outerShdw dist="35921" dir="2700000" algn="br">
                  <a:srgbClr val="000000"/>
                </a:outerShdw>
              </a:effectLst>
            </c:spPr>
          </c:marker>
          <c:dLbls>
            <c:dLbl>
              <c:idx val="0"/>
              <c:tx>
                <c:rich>
                  <a:bodyPr/>
                  <a:lstStyle/>
                  <a:p>
                    <a:r>
                      <a:rPr lang="en-US"/>
                      <a:t>18</a:t>
                    </a:r>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E-F67C-844F-83EA-7F3E004B99AB}"/>
                </c:ext>
              </c:extLst>
            </c:dLbl>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Matrix'!$Z$53</c:f>
              <c:numCache>
                <c:formatCode>0.00</c:formatCode>
                <c:ptCount val="1"/>
                <c:pt idx="0">
                  <c:v>0</c:v>
                </c:pt>
              </c:numCache>
            </c:numRef>
          </c:xVal>
          <c:yVal>
            <c:numRef>
              <c:f>'Prioritization Matrix'!$O$53</c:f>
              <c:numCache>
                <c:formatCode>0.00</c:formatCode>
                <c:ptCount val="1"/>
                <c:pt idx="0">
                  <c:v>0</c:v>
                </c:pt>
              </c:numCache>
            </c:numRef>
          </c:yVal>
          <c:smooth val="0"/>
          <c:extLst>
            <c:ext xmlns:c16="http://schemas.microsoft.com/office/drawing/2014/chart" uri="{C3380CC4-5D6E-409C-BE32-E72D297353CC}">
              <c16:uniqueId val="{0000001F-F67C-844F-83EA-7F3E004B99AB}"/>
            </c:ext>
          </c:extLst>
        </c:ser>
        <c:ser>
          <c:idx val="18"/>
          <c:order val="18"/>
          <c:tx>
            <c:strRef>
              <c:f>'Prioritization Matrix'!$B$54</c:f>
              <c:strCache>
                <c:ptCount val="1"/>
                <c:pt idx="0">
                  <c:v>19</c:v>
                </c:pt>
              </c:strCache>
            </c:strRef>
          </c:tx>
          <c:spPr>
            <a:ln w="28575">
              <a:noFill/>
            </a:ln>
          </c:spPr>
          <c:marker>
            <c:symbol val="circle"/>
            <c:size val="20"/>
            <c:spPr>
              <a:solidFill>
                <a:srgbClr val="00CCFF"/>
              </a:solidFill>
              <a:ln>
                <a:solidFill>
                  <a:srgbClr val="000000"/>
                </a:solidFill>
                <a:prstDash val="solid"/>
              </a:ln>
              <a:effectLst>
                <a:outerShdw dist="35921" dir="2700000" algn="br">
                  <a:srgbClr val="000000"/>
                </a:outerShdw>
              </a:effectLst>
            </c:spPr>
          </c:marker>
          <c:dLbls>
            <c:dLbl>
              <c:idx val="0"/>
              <c:tx>
                <c:rich>
                  <a:bodyPr/>
                  <a:lstStyle/>
                  <a:p>
                    <a:pPr>
                      <a:defRPr sz="1400" b="0" i="0" u="none" strike="noStrike" baseline="0">
                        <a:solidFill>
                          <a:srgbClr val="FFFFFF"/>
                        </a:solidFill>
                        <a:latin typeface="Arial"/>
                        <a:ea typeface="Arial"/>
                        <a:cs typeface="Arial"/>
                      </a:defRPr>
                    </a:pPr>
                    <a:r>
                      <a:rPr lang="en-US"/>
                      <a:t>19</a:t>
                    </a:r>
                  </a:p>
                </c:rich>
              </c:tx>
              <c:spPr>
                <a:noFill/>
                <a:ln w="25400">
                  <a:noFill/>
                </a:ln>
              </c:spPr>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0-F67C-844F-83EA-7F3E004B99AB}"/>
                </c:ext>
              </c:extLst>
            </c:dLbl>
            <c:spPr>
              <a:noFill/>
              <a:ln w="25400">
                <a:noFill/>
              </a:ln>
            </c:spPr>
            <c:txPr>
              <a:bodyPr/>
              <a:lstStyle/>
              <a:p>
                <a:pPr>
                  <a:defRPr sz="8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Matrix'!$Z$54</c:f>
              <c:numCache>
                <c:formatCode>0.00</c:formatCode>
                <c:ptCount val="1"/>
                <c:pt idx="0">
                  <c:v>0</c:v>
                </c:pt>
              </c:numCache>
            </c:numRef>
          </c:xVal>
          <c:yVal>
            <c:numRef>
              <c:f>'Prioritization Matrix'!$O$54</c:f>
              <c:numCache>
                <c:formatCode>0.00</c:formatCode>
                <c:ptCount val="1"/>
                <c:pt idx="0">
                  <c:v>0</c:v>
                </c:pt>
              </c:numCache>
            </c:numRef>
          </c:yVal>
          <c:smooth val="0"/>
          <c:extLst>
            <c:ext xmlns:c16="http://schemas.microsoft.com/office/drawing/2014/chart" uri="{C3380CC4-5D6E-409C-BE32-E72D297353CC}">
              <c16:uniqueId val="{00000021-F67C-844F-83EA-7F3E004B99AB}"/>
            </c:ext>
          </c:extLst>
        </c:ser>
        <c:ser>
          <c:idx val="19"/>
          <c:order val="19"/>
          <c:tx>
            <c:strRef>
              <c:f>'Prioritization Matrix'!$B$55</c:f>
              <c:strCache>
                <c:ptCount val="1"/>
                <c:pt idx="0">
                  <c:v>20</c:v>
                </c:pt>
              </c:strCache>
            </c:strRef>
          </c:tx>
          <c:spPr>
            <a:ln w="28575">
              <a:noFill/>
            </a:ln>
          </c:spPr>
          <c:marker>
            <c:symbol val="circle"/>
            <c:size val="20"/>
            <c:spPr>
              <a:solidFill>
                <a:srgbClr val="FF9900"/>
              </a:solidFill>
              <a:ln>
                <a:solidFill>
                  <a:srgbClr val="0000FF"/>
                </a:solidFill>
                <a:prstDash val="solid"/>
              </a:ln>
              <a:effectLst>
                <a:outerShdw dist="35921" dir="2700000" algn="br">
                  <a:srgbClr val="000000"/>
                </a:outerShdw>
              </a:effectLst>
            </c:spPr>
          </c:marker>
          <c:dLbls>
            <c:dLbl>
              <c:idx val="0"/>
              <c:tx>
                <c:rich>
                  <a:bodyPr/>
                  <a:lstStyle/>
                  <a:p>
                    <a:r>
                      <a:rPr lang="en-US" sz="1400" b="0" i="0" u="none" strike="noStrike" baseline="0">
                        <a:solidFill>
                          <a:srgbClr val="FFFFFF"/>
                        </a:solidFill>
                        <a:latin typeface="Arial"/>
                        <a:cs typeface="Arial"/>
                      </a:rPr>
                      <a:t>20</a:t>
                    </a:r>
                  </a:p>
                </c:rich>
              </c:tx>
              <c:dLblPos val="ct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22-F67C-844F-83EA-7F3E004B99AB}"/>
                </c:ext>
              </c:extLst>
            </c:dLbl>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Matrix'!$Z$55</c:f>
              <c:numCache>
                <c:formatCode>0.00</c:formatCode>
                <c:ptCount val="1"/>
                <c:pt idx="0">
                  <c:v>0</c:v>
                </c:pt>
              </c:numCache>
            </c:numRef>
          </c:xVal>
          <c:yVal>
            <c:numRef>
              <c:f>'Prioritization Matrix'!$O$55</c:f>
              <c:numCache>
                <c:formatCode>0.00</c:formatCode>
                <c:ptCount val="1"/>
                <c:pt idx="0">
                  <c:v>0</c:v>
                </c:pt>
              </c:numCache>
            </c:numRef>
          </c:yVal>
          <c:smooth val="0"/>
          <c:extLst>
            <c:ext xmlns:c16="http://schemas.microsoft.com/office/drawing/2014/chart" uri="{C3380CC4-5D6E-409C-BE32-E72D297353CC}">
              <c16:uniqueId val="{00000023-F67C-844F-83EA-7F3E004B99AB}"/>
            </c:ext>
          </c:extLst>
        </c:ser>
        <c:ser>
          <c:idx val="20"/>
          <c:order val="20"/>
          <c:tx>
            <c:strRef>
              <c:f>'Prioritization Matrix'!$B$56</c:f>
              <c:strCache>
                <c:ptCount val="1"/>
                <c:pt idx="0">
                  <c:v>21</c:v>
                </c:pt>
              </c:strCache>
            </c:strRef>
          </c:tx>
          <c:spPr>
            <a:ln w="28575">
              <a:noFill/>
            </a:ln>
          </c:spPr>
          <c:marker>
            <c:symbol val="circle"/>
            <c:size val="20"/>
            <c:spPr>
              <a:solidFill>
                <a:srgbClr val="0000FF"/>
              </a:solidFill>
              <a:ln>
                <a:solidFill>
                  <a:srgbClr val="000000"/>
                </a:solidFill>
                <a:prstDash val="solid"/>
              </a:ln>
              <a:effectLst>
                <a:outerShdw dist="35921" dir="2700000" algn="br">
                  <a:srgbClr val="000000"/>
                </a:outerShdw>
              </a:effectLst>
            </c:spPr>
          </c:marker>
          <c:dLbls>
            <c:dLbl>
              <c:idx val="0"/>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extLst>
                <c:ext xmlns:c16="http://schemas.microsoft.com/office/drawing/2014/chart" uri="{C3380CC4-5D6E-409C-BE32-E72D297353CC}">
                  <c16:uniqueId val="{00000024-F67C-844F-83EA-7F3E004B99AB}"/>
                </c:ext>
              </c:extLst>
            </c:dLbl>
            <c:spPr>
              <a:noFill/>
              <a:ln w="25400">
                <a:noFill/>
              </a:ln>
            </c:spPr>
            <c:txPr>
              <a:bodyPr/>
              <a:lstStyle/>
              <a:p>
                <a:pPr>
                  <a:defRPr sz="800" b="0" i="0" u="none" strike="noStrike" baseline="0">
                    <a:solidFill>
                      <a:srgbClr val="000000"/>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Matrix'!$Z$56</c:f>
              <c:numCache>
                <c:formatCode>0.00</c:formatCode>
                <c:ptCount val="1"/>
                <c:pt idx="0">
                  <c:v>0</c:v>
                </c:pt>
              </c:numCache>
            </c:numRef>
          </c:xVal>
          <c:yVal>
            <c:numRef>
              <c:f>'Prioritization Matrix'!$O$56</c:f>
              <c:numCache>
                <c:formatCode>0.00</c:formatCode>
                <c:ptCount val="1"/>
                <c:pt idx="0">
                  <c:v>0</c:v>
                </c:pt>
              </c:numCache>
            </c:numRef>
          </c:yVal>
          <c:smooth val="0"/>
          <c:extLst>
            <c:ext xmlns:c16="http://schemas.microsoft.com/office/drawing/2014/chart" uri="{C3380CC4-5D6E-409C-BE32-E72D297353CC}">
              <c16:uniqueId val="{00000025-F67C-844F-83EA-7F3E004B99AB}"/>
            </c:ext>
          </c:extLst>
        </c:ser>
        <c:ser>
          <c:idx val="21"/>
          <c:order val="21"/>
          <c:tx>
            <c:strRef>
              <c:f>'Prioritization Matrix'!$B$57</c:f>
              <c:strCache>
                <c:ptCount val="1"/>
                <c:pt idx="0">
                  <c:v>22</c:v>
                </c:pt>
              </c:strCache>
            </c:strRef>
          </c:tx>
          <c:spPr>
            <a:ln w="28575">
              <a:noFill/>
            </a:ln>
          </c:spPr>
          <c:marker>
            <c:symbol val="circle"/>
            <c:size val="20"/>
            <c:spPr>
              <a:solidFill>
                <a:srgbClr val="00CCFF"/>
              </a:solidFill>
              <a:ln>
                <a:solidFill>
                  <a:srgbClr val="000000"/>
                </a:solidFill>
                <a:prstDash val="solid"/>
              </a:ln>
              <a:effectLst>
                <a:outerShdw dist="35921" dir="2700000" algn="br">
                  <a:srgbClr val="000000"/>
                </a:outerShdw>
              </a:effectLst>
            </c:spPr>
          </c:marker>
          <c:dLbls>
            <c:dLbl>
              <c:idx val="0"/>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extLst>
                <c:ext xmlns:c16="http://schemas.microsoft.com/office/drawing/2014/chart" uri="{C3380CC4-5D6E-409C-BE32-E72D297353CC}">
                  <c16:uniqueId val="{00000026-F67C-844F-83EA-7F3E004B99AB}"/>
                </c:ext>
              </c:extLst>
            </c:dLbl>
            <c:spPr>
              <a:noFill/>
              <a:ln w="25400">
                <a:noFill/>
              </a:ln>
            </c:spPr>
            <c:txPr>
              <a:bodyPr/>
              <a:lstStyle/>
              <a:p>
                <a:pPr>
                  <a:defRPr sz="800" b="0" i="0" u="none" strike="noStrike" baseline="0">
                    <a:solidFill>
                      <a:srgbClr val="000000"/>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Matrix'!$Z$57</c:f>
              <c:numCache>
                <c:formatCode>0.00</c:formatCode>
                <c:ptCount val="1"/>
                <c:pt idx="0">
                  <c:v>0</c:v>
                </c:pt>
              </c:numCache>
            </c:numRef>
          </c:xVal>
          <c:yVal>
            <c:numRef>
              <c:f>'Prioritization Matrix'!$O$57</c:f>
              <c:numCache>
                <c:formatCode>0.00</c:formatCode>
                <c:ptCount val="1"/>
                <c:pt idx="0">
                  <c:v>0</c:v>
                </c:pt>
              </c:numCache>
            </c:numRef>
          </c:yVal>
          <c:smooth val="0"/>
          <c:extLst>
            <c:ext xmlns:c16="http://schemas.microsoft.com/office/drawing/2014/chart" uri="{C3380CC4-5D6E-409C-BE32-E72D297353CC}">
              <c16:uniqueId val="{00000027-F67C-844F-83EA-7F3E004B99AB}"/>
            </c:ext>
          </c:extLst>
        </c:ser>
        <c:ser>
          <c:idx val="22"/>
          <c:order val="22"/>
          <c:tx>
            <c:strRef>
              <c:f>'Prioritization Matrix'!$B$58</c:f>
              <c:strCache>
                <c:ptCount val="1"/>
                <c:pt idx="0">
                  <c:v>23</c:v>
                </c:pt>
              </c:strCache>
            </c:strRef>
          </c:tx>
          <c:spPr>
            <a:ln w="28575">
              <a:noFill/>
            </a:ln>
          </c:spPr>
          <c:marker>
            <c:symbol val="star"/>
            <c:size val="5"/>
            <c:spPr>
              <a:noFill/>
              <a:ln>
                <a:solidFill>
                  <a:srgbClr val="666699"/>
                </a:solidFill>
                <a:prstDash val="solid"/>
              </a:ln>
            </c:spPr>
          </c:marker>
          <c:dPt>
            <c:idx val="0"/>
            <c:marker>
              <c:symbol val="circle"/>
              <c:size val="20"/>
              <c:spPr>
                <a:solidFill>
                  <a:srgbClr val="FF9900"/>
                </a:solidFill>
                <a:ln>
                  <a:solidFill>
                    <a:srgbClr val="000000"/>
                  </a:solidFill>
                  <a:prstDash val="solid"/>
                </a:ln>
                <a:effectLst>
                  <a:outerShdw dist="35921" dir="2700000" algn="br">
                    <a:srgbClr val="000000"/>
                  </a:outerShdw>
                </a:effectLst>
              </c:spPr>
            </c:marker>
            <c:bubble3D val="0"/>
            <c:extLst>
              <c:ext xmlns:c16="http://schemas.microsoft.com/office/drawing/2014/chart" uri="{C3380CC4-5D6E-409C-BE32-E72D297353CC}">
                <c16:uniqueId val="{00000028-F67C-844F-83EA-7F3E004B99AB}"/>
              </c:ext>
            </c:extLst>
          </c:dPt>
          <c:dLbls>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Matrix'!$Z$58</c:f>
              <c:numCache>
                <c:formatCode>0.00</c:formatCode>
                <c:ptCount val="1"/>
                <c:pt idx="0">
                  <c:v>0</c:v>
                </c:pt>
              </c:numCache>
            </c:numRef>
          </c:xVal>
          <c:yVal>
            <c:numRef>
              <c:f>'Prioritization Matrix'!$O$58</c:f>
              <c:numCache>
                <c:formatCode>0.00</c:formatCode>
                <c:ptCount val="1"/>
                <c:pt idx="0">
                  <c:v>0</c:v>
                </c:pt>
              </c:numCache>
            </c:numRef>
          </c:yVal>
          <c:smooth val="0"/>
          <c:extLst>
            <c:ext xmlns:c16="http://schemas.microsoft.com/office/drawing/2014/chart" uri="{C3380CC4-5D6E-409C-BE32-E72D297353CC}">
              <c16:uniqueId val="{00000029-F67C-844F-83EA-7F3E004B99AB}"/>
            </c:ext>
          </c:extLst>
        </c:ser>
        <c:ser>
          <c:idx val="24"/>
          <c:order val="23"/>
          <c:tx>
            <c:strRef>
              <c:f>'Prioritization Matrix'!$B$60</c:f>
              <c:strCache>
                <c:ptCount val="1"/>
                <c:pt idx="0">
                  <c:v>25</c:v>
                </c:pt>
              </c:strCache>
            </c:strRef>
          </c:tx>
          <c:spPr>
            <a:ln w="28575">
              <a:noFill/>
            </a:ln>
          </c:spPr>
          <c:marker>
            <c:symbol val="circle"/>
            <c:size val="20"/>
            <c:spPr>
              <a:solidFill>
                <a:srgbClr val="00CCFF"/>
              </a:solidFill>
              <a:ln>
                <a:solidFill>
                  <a:srgbClr val="000000"/>
                </a:solidFill>
                <a:prstDash val="solid"/>
              </a:ln>
              <a:effectLst>
                <a:outerShdw dist="35921" dir="2700000" algn="br">
                  <a:srgbClr val="000000"/>
                </a:outerShdw>
              </a:effectLst>
            </c:spPr>
          </c:marker>
          <c:dLbls>
            <c:spPr>
              <a:noFill/>
              <a:ln w="25400">
                <a:noFill/>
              </a:ln>
            </c:spPr>
            <c:txPr>
              <a:bodyPr/>
              <a:lstStyle/>
              <a:p>
                <a:pPr>
                  <a:defRPr sz="1400" b="0" i="0" u="none" strike="noStrike" baseline="0">
                    <a:solidFill>
                      <a:srgbClr val="FFFFFF"/>
                    </a:solidFill>
                    <a:latin typeface="Arial"/>
                    <a:ea typeface="Arial"/>
                    <a:cs typeface="Arial"/>
                  </a:defRPr>
                </a:pPr>
                <a:endParaRPr lang="en-US"/>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'Prioritization Matrix'!$Z$60</c:f>
              <c:numCache>
                <c:formatCode>0.00</c:formatCode>
                <c:ptCount val="1"/>
                <c:pt idx="0">
                  <c:v>0</c:v>
                </c:pt>
              </c:numCache>
            </c:numRef>
          </c:xVal>
          <c:yVal>
            <c:numRef>
              <c:f>'Prioritization Matrix'!$O$60</c:f>
              <c:numCache>
                <c:formatCode>0.00</c:formatCode>
                <c:ptCount val="1"/>
                <c:pt idx="0">
                  <c:v>0</c:v>
                </c:pt>
              </c:numCache>
            </c:numRef>
          </c:yVal>
          <c:smooth val="0"/>
          <c:extLst>
            <c:ext xmlns:c16="http://schemas.microsoft.com/office/drawing/2014/chart" uri="{C3380CC4-5D6E-409C-BE32-E72D297353CC}">
              <c16:uniqueId val="{0000002D-F67C-844F-83EA-7F3E004B99AB}"/>
            </c:ext>
          </c:extLst>
        </c:ser>
        <c:ser>
          <c:idx val="23"/>
          <c:order val="24"/>
          <c:tx>
            <c:strRef>
              <c:f>'Prioritization Matrix'!$B$59</c:f>
              <c:strCache>
                <c:ptCount val="1"/>
                <c:pt idx="0">
                  <c:v>24</c:v>
                </c:pt>
              </c:strCache>
            </c:strRef>
          </c:tx>
          <c:spPr>
            <a:ln w="19050">
              <a:noFill/>
            </a:ln>
            <a:effectLst>
              <a:outerShdw dist="38100" dir="2700000" algn="tl" rotWithShape="0">
                <a:prstClr val="black"/>
              </a:outerShdw>
            </a:effectLst>
          </c:spPr>
          <c:marker>
            <c:symbol val="circle"/>
            <c:size val="20"/>
            <c:spPr>
              <a:solidFill>
                <a:schemeClr val="tx2">
                  <a:lumMod val="65000"/>
                  <a:lumOff val="35000"/>
                </a:schemeClr>
              </a:solidFill>
              <a:ln w="6350">
                <a:solidFill>
                  <a:schemeClr val="tx1"/>
                </a:solidFill>
              </a:ln>
              <a:effectLst>
                <a:outerShdw dist="38100" dir="2700000" algn="tl" rotWithShape="0">
                  <a:prstClr val="black"/>
                </a:outerShdw>
              </a:effectLst>
            </c:spPr>
          </c:marker>
          <c:dLbls>
            <c:dLbl>
              <c:idx val="0"/>
              <c:spPr>
                <a:noFill/>
                <a:ln>
                  <a:noFill/>
                </a:ln>
                <a:effectLst/>
              </c:spPr>
              <c:txPr>
                <a:bodyPr wrap="square" lIns="38100" tIns="19050" rIns="38100" bIns="19050" anchor="ctr">
                  <a:spAutoFit/>
                </a:bodyPr>
                <a:lstStyle/>
                <a:p>
                  <a:pPr>
                    <a:defRPr sz="1400">
                      <a:solidFill>
                        <a:schemeClr val="bg1"/>
                      </a:solidFill>
                    </a:defRPr>
                  </a:pPr>
                  <a:endParaRPr lang="en-US"/>
                </a:p>
              </c:txPr>
              <c:dLblPos val="ct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F67C-844F-83EA-7F3E004B99A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'Prioritization Matrix'!$Z$59</c:f>
              <c:numCache>
                <c:formatCode>0.00</c:formatCode>
                <c:ptCount val="1"/>
                <c:pt idx="0">
                  <c:v>0</c:v>
                </c:pt>
              </c:numCache>
            </c:numRef>
          </c:xVal>
          <c:yVal>
            <c:numRef>
              <c:f>'Prioritization Matrix'!$O$59</c:f>
              <c:numCache>
                <c:formatCode>0.00</c:formatCode>
                <c:ptCount val="1"/>
                <c:pt idx="0">
                  <c:v>0</c:v>
                </c:pt>
              </c:numCache>
            </c:numRef>
          </c:yVal>
          <c:smooth val="0"/>
          <c:extLst>
            <c:ext xmlns:c16="http://schemas.microsoft.com/office/drawing/2014/chart" uri="{C3380CC4-5D6E-409C-BE32-E72D297353CC}">
              <c16:uniqueId val="{0000002F-F67C-844F-83EA-7F3E004B99AB}"/>
            </c:ext>
          </c:extLst>
        </c:ser>
        <c:dLbls>
          <c:showLegendKey val="0"/>
          <c:showVal val="0"/>
          <c:showCatName val="0"/>
          <c:showSerName val="1"/>
          <c:showPercent val="0"/>
          <c:showBubbleSize val="0"/>
        </c:dLbls>
        <c:axId val="117278592"/>
        <c:axId val="120553472"/>
      </c:scatterChart>
      <c:valAx>
        <c:axId val="117278592"/>
        <c:scaling>
          <c:orientation val="minMax"/>
          <c:max val="9"/>
          <c:min val="0"/>
        </c:scaling>
        <c:delete val="0"/>
        <c:axPos val="b"/>
        <c:title>
          <c:tx>
            <c:rich>
              <a:bodyPr/>
              <a:lstStyle/>
              <a:p>
                <a:pPr>
                  <a:defRPr sz="3200" b="0" i="0" u="none" strike="noStrike" baseline="0">
                    <a:solidFill>
                      <a:srgbClr val="0070C0"/>
                    </a:solidFill>
                    <a:latin typeface="Calibri" panose="020F0502020204030204" pitchFamily="34" charset="0"/>
                    <a:ea typeface="Arial"/>
                    <a:cs typeface="Calibri" panose="020F0502020204030204" pitchFamily="34" charset="0"/>
                  </a:defRPr>
                </a:pPr>
                <a:r>
                  <a:rPr lang="en-US" sz="3200" b="0" i="0">
                    <a:solidFill>
                      <a:srgbClr val="0070C0"/>
                    </a:solidFill>
                    <a:latin typeface="Calibri" panose="020F0502020204030204" pitchFamily="34" charset="0"/>
                    <a:cs typeface="Calibri" panose="020F0502020204030204" pitchFamily="34" charset="0"/>
                  </a:rPr>
                  <a:t>EFFORT</a:t>
                </a:r>
              </a:p>
            </c:rich>
          </c:tx>
          <c:layout>
            <c:manualLayout>
              <c:xMode val="edge"/>
              <c:yMode val="edge"/>
              <c:x val="0.43416029899566427"/>
              <c:y val="0.91334855161453443"/>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20553472"/>
        <c:crosses val="autoZero"/>
        <c:crossBetween val="midCat"/>
        <c:majorUnit val="10"/>
        <c:minorUnit val="10"/>
      </c:valAx>
      <c:valAx>
        <c:axId val="120553472"/>
        <c:scaling>
          <c:orientation val="minMax"/>
          <c:max val="9"/>
          <c:min val="0"/>
        </c:scaling>
        <c:delete val="0"/>
        <c:axPos val="l"/>
        <c:title>
          <c:tx>
            <c:rich>
              <a:bodyPr/>
              <a:lstStyle/>
              <a:p>
                <a:pPr>
                  <a:defRPr sz="3200" b="0" i="0" u="none" strike="noStrike" baseline="0">
                    <a:solidFill>
                      <a:srgbClr val="0070C0"/>
                    </a:solidFill>
                    <a:latin typeface="Calibri" panose="020F0502020204030204" pitchFamily="34" charset="0"/>
                    <a:ea typeface="Arial"/>
                    <a:cs typeface="Calibri" panose="020F0502020204030204" pitchFamily="34" charset="0"/>
                  </a:defRPr>
                </a:pPr>
                <a:r>
                  <a:rPr lang="en-US" sz="3200" b="0" i="0">
                    <a:solidFill>
                      <a:srgbClr val="0070C0"/>
                    </a:solidFill>
                    <a:latin typeface="Calibri" panose="020F0502020204030204" pitchFamily="34" charset="0"/>
                    <a:cs typeface="Calibri" panose="020F0502020204030204" pitchFamily="34" charset="0"/>
                  </a:rPr>
                  <a:t>BENEFIT</a:t>
                </a:r>
              </a:p>
            </c:rich>
          </c:tx>
          <c:layout>
            <c:manualLayout>
              <c:xMode val="edge"/>
              <c:yMode val="edge"/>
              <c:x val="1.0676165721169013E-2"/>
              <c:y val="0.31640092465506031"/>
            </c:manualLayout>
          </c:layout>
          <c:overlay val="0"/>
          <c:spPr>
            <a:noFill/>
            <a:ln w="25400">
              <a:noFill/>
            </a:ln>
          </c:spPr>
        </c:title>
        <c:numFmt formatCode="_(* #,##0_);_(* \(#,##0\);_(* &quot;-&quot;_);_(@_)"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17278592"/>
        <c:crosses val="autoZero"/>
        <c:crossBetween val="midCat"/>
        <c:majorUnit val="10"/>
        <c:minorUnit val="10"/>
      </c:valAx>
      <c:spPr>
        <a:blipFill>
          <a:blip xmlns:r="http://schemas.openxmlformats.org/officeDocument/2006/relationships" r:embed="rId1"/>
          <a:stretch>
            <a:fillRect/>
          </a:stretch>
        </a:blipFill>
        <a:ln w="12700">
          <a:no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354106</xdr:colOff>
      <xdr:row>2</xdr:row>
      <xdr:rowOff>214903</xdr:rowOff>
    </xdr:from>
    <xdr:to>
      <xdr:col>26</xdr:col>
      <xdr:colOff>177800</xdr:colOff>
      <xdr:row>27</xdr:row>
      <xdr:rowOff>50552</xdr:rowOff>
    </xdr:to>
    <xdr:graphicFrame macro="">
      <xdr:nvGraphicFramePr>
        <xdr:cNvPr id="2" name="Chart 1">
          <a:extLst>
            <a:ext uri="{FF2B5EF4-FFF2-40B4-BE49-F238E27FC236}">
              <a16:creationId xmlns:a16="http://schemas.microsoft.com/office/drawing/2014/main" id="{AE4CC57F-E7FF-5149-8AA6-713636071EC6}"/>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241300</xdr:colOff>
      <xdr:row>31</xdr:row>
      <xdr:rowOff>38100</xdr:rowOff>
    </xdr:from>
    <xdr:to>
      <xdr:col>3</xdr:col>
      <xdr:colOff>124510</xdr:colOff>
      <xdr:row>32</xdr:row>
      <xdr:rowOff>50800</xdr:rowOff>
    </xdr:to>
    <xdr:sp macro="" textlink="">
      <xdr:nvSpPr>
        <xdr:cNvPr id="3" name="TextBox 2">
          <a:extLst>
            <a:ext uri="{FF2B5EF4-FFF2-40B4-BE49-F238E27FC236}">
              <a16:creationId xmlns:a16="http://schemas.microsoft.com/office/drawing/2014/main" id="{E43F63C8-F8BA-EC40-9CD5-681382C7DCAF}"/>
            </a:ext>
          </a:extLst>
        </xdr:cNvPr>
        <xdr:cNvSpPr txBox="1"/>
      </xdr:nvSpPr>
      <xdr:spPr>
        <a:xfrm>
          <a:off x="241300" y="9700061"/>
          <a:ext cx="5075269" cy="2104464"/>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2880" tIns="182880" rtlCol="0" anchor="t"/>
        <a:lstStyle/>
        <a:p>
          <a:r>
            <a:rPr lang="en-US" sz="1100" b="1">
              <a:latin typeface="Century Gothic" panose="020B0502020202020204" pitchFamily="34" charset="0"/>
            </a:rPr>
            <a:t>SCORING MATRIX CALCULATOR </a:t>
          </a:r>
        </a:p>
        <a:p>
          <a:r>
            <a:rPr lang="en-US" sz="1100" b="0" baseline="0">
              <a:latin typeface="Century Gothic" panose="020B0502020202020204" pitchFamily="34" charset="0"/>
            </a:rPr>
            <a:t>Feel free to adjust the weighting percentages on Line 34 to align them with your business.</a:t>
          </a:r>
        </a:p>
        <a:p>
          <a:endParaRPr lang="en-US" sz="1100" baseline="0">
            <a:latin typeface="Century Gothic" panose="020B0502020202020204" pitchFamily="34" charset="0"/>
          </a:endParaRPr>
        </a:p>
        <a:p>
          <a:r>
            <a:rPr lang="en-US" sz="1100" baseline="0">
              <a:latin typeface="Century Gothic" panose="020B0502020202020204" pitchFamily="34" charset="0"/>
            </a:rPr>
            <a:t>Please DO NOT edit any other areas, as it may create errors in the charts above.</a:t>
          </a:r>
        </a:p>
        <a:p>
          <a:endParaRPr lang="en-US" sz="1100">
            <a:latin typeface="Century Gothic" panose="020B0502020202020204" pitchFamily="34"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0.15934</cdr:x>
      <cdr:y>0.86737</cdr:y>
    </cdr:from>
    <cdr:to>
      <cdr:x>0.28459</cdr:x>
      <cdr:y>0.91084</cdr:y>
    </cdr:to>
    <cdr:sp macro="" textlink="">
      <cdr:nvSpPr>
        <cdr:cNvPr id="3075" name="Text Box 3"/>
        <cdr:cNvSpPr txBox="1">
          <a:spLocks xmlns:a="http://schemas.openxmlformats.org/drawingml/2006/main" noChangeArrowheads="1"/>
        </cdr:cNvSpPr>
      </cdr:nvSpPr>
      <cdr:spPr bwMode="auto">
        <a:xfrm xmlns:a="http://schemas.openxmlformats.org/drawingml/2006/main">
          <a:off x="1365239" y="6003493"/>
          <a:ext cx="1073161" cy="30088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45720" tIns="32004" rIns="45720" bIns="0" anchor="ctr" upright="1"/>
        <a:lstStyle xmlns:a="http://schemas.openxmlformats.org/drawingml/2006/main"/>
        <a:p xmlns:a="http://schemas.openxmlformats.org/drawingml/2006/main">
          <a:pPr algn="l" rtl="0">
            <a:defRPr sz="1000"/>
          </a:pPr>
          <a:r>
            <a:rPr lang="en-US" sz="1400" b="0" i="0" u="none" strike="noStrike" baseline="0">
              <a:solidFill>
                <a:schemeClr val="tx1">
                  <a:lumMod val="75000"/>
                  <a:lumOff val="25000"/>
                </a:schemeClr>
              </a:solidFill>
              <a:latin typeface="Calibri" panose="020F0502020204030204" pitchFamily="34" charset="0"/>
              <a:cs typeface="Calibri" panose="020F0502020204030204" pitchFamily="34" charset="0"/>
            </a:rPr>
            <a:t>LOW</a:t>
          </a:r>
        </a:p>
      </cdr:txBody>
    </cdr:sp>
  </cdr:relSizeAnchor>
  <cdr:relSizeAnchor xmlns:cdr="http://schemas.openxmlformats.org/drawingml/2006/chartDrawing">
    <cdr:from>
      <cdr:x>0.48465</cdr:x>
      <cdr:y>0.86903</cdr:y>
    </cdr:from>
    <cdr:to>
      <cdr:x>0.60915</cdr:x>
      <cdr:y>0.9125</cdr:y>
    </cdr:to>
    <cdr:sp macro="" textlink="">
      <cdr:nvSpPr>
        <cdr:cNvPr id="3076" name="Text Box 4"/>
        <cdr:cNvSpPr txBox="1">
          <a:spLocks xmlns:a="http://schemas.openxmlformats.org/drawingml/2006/main" noChangeArrowheads="1"/>
        </cdr:cNvSpPr>
      </cdr:nvSpPr>
      <cdr:spPr bwMode="auto">
        <a:xfrm xmlns:a="http://schemas.openxmlformats.org/drawingml/2006/main">
          <a:off x="4506232" y="6633725"/>
          <a:ext cx="1157588" cy="33182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45720" tIns="32004" rIns="45720" bIns="0" anchor="ctr" upright="1"/>
        <a:lstStyle xmlns:a="http://schemas.openxmlformats.org/drawingml/2006/main"/>
        <a:p xmlns:a="http://schemas.openxmlformats.org/drawingml/2006/main">
          <a:pPr algn="ctr" rtl="0">
            <a:defRPr sz="1000"/>
          </a:pPr>
          <a:r>
            <a:rPr lang="en-US" sz="1400" b="0" i="0" u="none" strike="noStrike" baseline="0">
              <a:solidFill>
                <a:schemeClr val="tx1">
                  <a:lumMod val="75000"/>
                  <a:lumOff val="25000"/>
                </a:schemeClr>
              </a:solidFill>
              <a:latin typeface="Calibri" panose="020F0502020204030204" pitchFamily="34" charset="0"/>
              <a:cs typeface="Calibri" panose="020F0502020204030204" pitchFamily="34" charset="0"/>
            </a:rPr>
            <a:t>MEDIUM</a:t>
          </a:r>
        </a:p>
      </cdr:txBody>
    </cdr:sp>
  </cdr:relSizeAnchor>
  <cdr:relSizeAnchor xmlns:cdr="http://schemas.openxmlformats.org/drawingml/2006/chartDrawing">
    <cdr:from>
      <cdr:x>0.84018</cdr:x>
      <cdr:y>0.86737</cdr:y>
    </cdr:from>
    <cdr:to>
      <cdr:x>0.96567</cdr:x>
      <cdr:y>0.91084</cdr:y>
    </cdr:to>
    <cdr:sp macro="" textlink="">
      <cdr:nvSpPr>
        <cdr:cNvPr id="3077" name="Text Box 5"/>
        <cdr:cNvSpPr txBox="1">
          <a:spLocks xmlns:a="http://schemas.openxmlformats.org/drawingml/2006/main" noChangeArrowheads="1"/>
        </cdr:cNvSpPr>
      </cdr:nvSpPr>
      <cdr:spPr bwMode="auto">
        <a:xfrm xmlns:a="http://schemas.openxmlformats.org/drawingml/2006/main">
          <a:off x="7198769" y="6003501"/>
          <a:ext cx="1075217" cy="30087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45720" tIns="32004" rIns="45720" bIns="0" anchor="ctr" upright="1"/>
        <a:lstStyle xmlns:a="http://schemas.openxmlformats.org/drawingml/2006/main"/>
        <a:p xmlns:a="http://schemas.openxmlformats.org/drawingml/2006/main">
          <a:pPr algn="r" rtl="0">
            <a:defRPr sz="1000"/>
          </a:pPr>
          <a:r>
            <a:rPr lang="en-US" sz="1400" b="0" i="0" u="none" strike="noStrike" baseline="0">
              <a:solidFill>
                <a:schemeClr val="tx1">
                  <a:lumMod val="75000"/>
                  <a:lumOff val="25000"/>
                </a:schemeClr>
              </a:solidFill>
              <a:latin typeface="Calibri" panose="020F0502020204030204" pitchFamily="34" charset="0"/>
              <a:cs typeface="Calibri" panose="020F0502020204030204" pitchFamily="34" charset="0"/>
            </a:rPr>
            <a:t>HIGH</a:t>
          </a:r>
        </a:p>
      </cdr:txBody>
    </cdr:sp>
  </cdr:relSizeAnchor>
  <cdr:relSizeAnchor xmlns:cdr="http://schemas.openxmlformats.org/drawingml/2006/chartDrawing">
    <cdr:from>
      <cdr:x>0.0932</cdr:x>
      <cdr:y>0.65002</cdr:y>
    </cdr:from>
    <cdr:to>
      <cdr:x>0.12451</cdr:x>
      <cdr:y>0.82602</cdr:y>
    </cdr:to>
    <cdr:sp macro="" textlink="">
      <cdr:nvSpPr>
        <cdr:cNvPr id="3078" name="Text Box 6"/>
        <cdr:cNvSpPr txBox="1">
          <a:spLocks xmlns:a="http://schemas.openxmlformats.org/drawingml/2006/main" noChangeArrowheads="1"/>
        </cdr:cNvSpPr>
      </cdr:nvSpPr>
      <cdr:spPr bwMode="auto">
        <a:xfrm xmlns:a="http://schemas.openxmlformats.org/drawingml/2006/main">
          <a:off x="798545" y="4499083"/>
          <a:ext cx="268254" cy="121818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vert="vert270" wrap="square" lIns="45720" tIns="32004" rIns="45720" bIns="0" anchor="ctr" upright="1"/>
        <a:lstStyle xmlns:a="http://schemas.openxmlformats.org/drawingml/2006/main"/>
        <a:p xmlns:a="http://schemas.openxmlformats.org/drawingml/2006/main">
          <a:pPr algn="l" rtl="0">
            <a:defRPr sz="1000"/>
          </a:pPr>
          <a:r>
            <a:rPr lang="en-US" sz="1400" b="0" i="0" u="none" strike="noStrike" baseline="0">
              <a:solidFill>
                <a:schemeClr val="tx1">
                  <a:lumMod val="75000"/>
                  <a:lumOff val="25000"/>
                </a:schemeClr>
              </a:solidFill>
              <a:latin typeface="Calibri" panose="020F0502020204030204" pitchFamily="34" charset="0"/>
              <a:cs typeface="Calibri" panose="020F0502020204030204" pitchFamily="34" charset="0"/>
            </a:rPr>
            <a:t>LOW</a:t>
          </a:r>
        </a:p>
      </cdr:txBody>
    </cdr:sp>
  </cdr:relSizeAnchor>
  <cdr:relSizeAnchor xmlns:cdr="http://schemas.openxmlformats.org/drawingml/2006/chartDrawing">
    <cdr:from>
      <cdr:x>0.0932</cdr:x>
      <cdr:y>0.32977</cdr:y>
    </cdr:from>
    <cdr:to>
      <cdr:x>0.12451</cdr:x>
      <cdr:y>0.50577</cdr:y>
    </cdr:to>
    <cdr:sp macro="" textlink="">
      <cdr:nvSpPr>
        <cdr:cNvPr id="3079" name="Text Box 7"/>
        <cdr:cNvSpPr txBox="1">
          <a:spLocks xmlns:a="http://schemas.openxmlformats.org/drawingml/2006/main" noChangeArrowheads="1"/>
        </cdr:cNvSpPr>
      </cdr:nvSpPr>
      <cdr:spPr bwMode="auto">
        <a:xfrm xmlns:a="http://schemas.openxmlformats.org/drawingml/2006/main">
          <a:off x="798545" y="2282482"/>
          <a:ext cx="268255" cy="121818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vert="vert270" wrap="square" lIns="45720" tIns="32004" rIns="45720" bIns="0" anchor="ctr" upright="1"/>
        <a:lstStyle xmlns:a="http://schemas.openxmlformats.org/drawingml/2006/main"/>
        <a:p xmlns:a="http://schemas.openxmlformats.org/drawingml/2006/main">
          <a:pPr algn="ctr" rtl="0">
            <a:defRPr sz="1000"/>
          </a:pPr>
          <a:r>
            <a:rPr lang="en-US" sz="1400" b="0" i="0" u="none" strike="noStrike" baseline="0">
              <a:solidFill>
                <a:schemeClr val="tx1">
                  <a:lumMod val="75000"/>
                  <a:lumOff val="25000"/>
                </a:schemeClr>
              </a:solidFill>
              <a:latin typeface="Calibri" panose="020F0502020204030204" pitchFamily="34" charset="0"/>
              <a:cs typeface="Calibri" panose="020F0502020204030204" pitchFamily="34" charset="0"/>
            </a:rPr>
            <a:t>MEDIUM</a:t>
          </a:r>
        </a:p>
      </cdr:txBody>
    </cdr:sp>
  </cdr:relSizeAnchor>
  <cdr:relSizeAnchor xmlns:cdr="http://schemas.openxmlformats.org/drawingml/2006/chartDrawing">
    <cdr:from>
      <cdr:x>0.0932</cdr:x>
      <cdr:y>0.02482</cdr:y>
    </cdr:from>
    <cdr:to>
      <cdr:x>0.12451</cdr:x>
      <cdr:y>0.14882</cdr:y>
    </cdr:to>
    <cdr:sp macro="" textlink="">
      <cdr:nvSpPr>
        <cdr:cNvPr id="3080" name="Text Box 8"/>
        <cdr:cNvSpPr txBox="1">
          <a:spLocks xmlns:a="http://schemas.openxmlformats.org/drawingml/2006/main" noChangeArrowheads="1"/>
        </cdr:cNvSpPr>
      </cdr:nvSpPr>
      <cdr:spPr bwMode="auto">
        <a:xfrm xmlns:a="http://schemas.openxmlformats.org/drawingml/2006/main">
          <a:off x="798545" y="171799"/>
          <a:ext cx="268255" cy="85826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vert="vert270" wrap="square" lIns="45720" tIns="32004" rIns="45720" bIns="32004" anchor="ctr" upright="1"/>
        <a:lstStyle xmlns:a="http://schemas.openxmlformats.org/drawingml/2006/main"/>
        <a:p xmlns:a="http://schemas.openxmlformats.org/drawingml/2006/main">
          <a:pPr algn="r" rtl="0">
            <a:defRPr sz="1000"/>
          </a:pPr>
          <a:r>
            <a:rPr lang="en-US" sz="1400" b="0" i="0" u="none" strike="noStrike" baseline="0">
              <a:solidFill>
                <a:schemeClr val="tx1">
                  <a:lumMod val="75000"/>
                  <a:lumOff val="25000"/>
                </a:schemeClr>
              </a:solidFill>
              <a:latin typeface="Calibri" panose="020F0502020204030204" pitchFamily="34" charset="0"/>
              <a:cs typeface="Calibri" panose="020F0502020204030204" pitchFamily="34" charset="0"/>
            </a:rPr>
            <a:t>HIGH</a:t>
          </a:r>
        </a:p>
      </cdr:txBody>
    </cdr:sp>
  </cdr:relSizeAnchor>
</c:userShapes>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I31"/>
  <sheetViews>
    <sheetView tabSelected="1" topLeftCell="H1" zoomScale="80" zoomScaleNormal="80" workbookViewId="0">
      <pane ySplit="5" topLeftCell="A6" activePane="bottomLeft" state="frozen"/>
      <selection pane="bottomLeft" activeCell="O6" sqref="O6"/>
    </sheetView>
  </sheetViews>
  <sheetFormatPr baseColWidth="10" defaultColWidth="12.6640625" defaultRowHeight="26" customHeight="1" x14ac:dyDescent="0.25"/>
  <cols>
    <col min="1" max="1" width="8.83203125" style="15" customWidth="1"/>
    <col min="2" max="2" width="48.6640625" style="15" customWidth="1"/>
    <col min="3" max="3" width="60.6640625" style="15" customWidth="1"/>
    <col min="4" max="4" width="31.83203125" style="15" customWidth="1"/>
    <col min="5" max="5" width="34.83203125" style="17" customWidth="1"/>
    <col min="6" max="6" width="26" style="17" customWidth="1"/>
    <col min="7" max="7" width="23.1640625" style="17" customWidth="1"/>
    <col min="8" max="8" width="28.6640625" style="17" customWidth="1"/>
    <col min="9" max="9" width="23.1640625" style="17" customWidth="1"/>
    <col min="10" max="14" width="27.6640625" style="17" customWidth="1"/>
    <col min="15" max="15" width="26.83203125" style="1" customWidth="1"/>
    <col min="16" max="16384" width="12.6640625" style="1"/>
  </cols>
  <sheetData>
    <row r="1" spans="1:34" ht="70" customHeight="1" x14ac:dyDescent="0.25">
      <c r="B1" s="91" t="s">
        <v>82</v>
      </c>
      <c r="C1" s="92"/>
      <c r="D1" s="92"/>
      <c r="E1" s="92"/>
    </row>
    <row r="2" spans="1:34" ht="40" customHeight="1" x14ac:dyDescent="0.25">
      <c r="A2" s="42"/>
      <c r="B2" s="67" t="s">
        <v>45</v>
      </c>
      <c r="C2" s="42"/>
    </row>
    <row r="3" spans="1:34" ht="23" customHeight="1" x14ac:dyDescent="0.25">
      <c r="A3" s="42"/>
      <c r="B3" s="42" t="s">
        <v>81</v>
      </c>
      <c r="C3" s="42"/>
    </row>
    <row r="4" spans="1:34" ht="26" customHeight="1" x14ac:dyDescent="0.25">
      <c r="A4" s="44"/>
      <c r="B4" s="44"/>
      <c r="C4" s="44"/>
      <c r="O4" s="31"/>
      <c r="P4" s="31"/>
      <c r="Q4" s="31"/>
      <c r="R4" s="31"/>
      <c r="S4" s="31"/>
      <c r="T4" s="31"/>
      <c r="U4" s="31"/>
      <c r="V4" s="31"/>
      <c r="W4" s="31"/>
      <c r="X4" s="31"/>
      <c r="Y4" s="31"/>
      <c r="Z4" s="31"/>
      <c r="AA4" s="31"/>
      <c r="AB4" s="31"/>
      <c r="AC4" s="31"/>
      <c r="AD4" s="31"/>
      <c r="AE4" s="31"/>
      <c r="AF4" s="31"/>
      <c r="AG4" s="31"/>
      <c r="AH4" s="31"/>
    </row>
    <row r="5" spans="1:34" s="19" customFormat="1" ht="26" customHeight="1" x14ac:dyDescent="0.2">
      <c r="A5" s="40" t="s">
        <v>15</v>
      </c>
      <c r="B5" s="41" t="s">
        <v>32</v>
      </c>
      <c r="C5" s="41" t="s">
        <v>33</v>
      </c>
      <c r="D5" s="25" t="s">
        <v>14</v>
      </c>
      <c r="E5" s="26" t="s">
        <v>79</v>
      </c>
      <c r="F5" s="27" t="s">
        <v>34</v>
      </c>
      <c r="G5" s="27" t="s">
        <v>35</v>
      </c>
      <c r="H5" s="27" t="s">
        <v>36</v>
      </c>
      <c r="I5" s="27" t="s">
        <v>37</v>
      </c>
      <c r="J5" s="28" t="s">
        <v>38</v>
      </c>
      <c r="K5" s="29" t="s">
        <v>39</v>
      </c>
      <c r="L5" s="29" t="s">
        <v>42</v>
      </c>
      <c r="M5" s="29" t="s">
        <v>43</v>
      </c>
      <c r="N5" s="45" t="s">
        <v>44</v>
      </c>
      <c r="O5" s="45" t="s">
        <v>84</v>
      </c>
      <c r="P5" s="31"/>
      <c r="Q5" s="31"/>
      <c r="R5" s="31"/>
      <c r="S5" s="31"/>
      <c r="T5" s="31"/>
      <c r="U5" s="31"/>
      <c r="V5" s="31"/>
      <c r="W5" s="31"/>
      <c r="X5" s="31"/>
      <c r="Y5" s="31"/>
      <c r="Z5" s="31"/>
      <c r="AA5" s="31"/>
      <c r="AB5" s="31"/>
      <c r="AC5" s="31"/>
      <c r="AD5" s="31"/>
      <c r="AE5" s="31"/>
      <c r="AF5" s="31"/>
      <c r="AG5" s="31"/>
      <c r="AH5" s="31"/>
    </row>
    <row r="6" spans="1:34" ht="26" customHeight="1" x14ac:dyDescent="0.2">
      <c r="A6" s="33">
        <v>1</v>
      </c>
      <c r="B6" s="48" t="s">
        <v>80</v>
      </c>
      <c r="C6" s="34" t="s">
        <v>77</v>
      </c>
      <c r="D6" s="35"/>
      <c r="E6" s="18" t="s">
        <v>8</v>
      </c>
      <c r="F6" s="21" t="s">
        <v>7</v>
      </c>
      <c r="G6" s="23" t="s">
        <v>41</v>
      </c>
      <c r="H6" s="21" t="s">
        <v>50</v>
      </c>
      <c r="I6" s="21" t="s">
        <v>46</v>
      </c>
      <c r="J6" s="30" t="s">
        <v>47</v>
      </c>
      <c r="K6" s="30" t="s">
        <v>51</v>
      </c>
      <c r="L6" s="30" t="s">
        <v>48</v>
      </c>
      <c r="M6" s="30" t="s">
        <v>40</v>
      </c>
      <c r="N6" s="46" t="s">
        <v>49</v>
      </c>
      <c r="O6" s="46" t="s">
        <v>85</v>
      </c>
    </row>
    <row r="7" spans="1:34" ht="26" customHeight="1" x14ac:dyDescent="0.2">
      <c r="A7" s="33">
        <v>2</v>
      </c>
      <c r="B7" s="48" t="s">
        <v>9</v>
      </c>
      <c r="C7" s="36"/>
      <c r="D7" s="35"/>
      <c r="E7" s="18"/>
      <c r="F7" s="21"/>
      <c r="G7" s="24"/>
      <c r="H7" s="21"/>
      <c r="I7" s="21"/>
      <c r="J7" s="30"/>
      <c r="K7" s="30"/>
      <c r="L7" s="30"/>
      <c r="M7" s="30"/>
      <c r="N7" s="46"/>
      <c r="O7" s="46"/>
    </row>
    <row r="8" spans="1:34" ht="26" customHeight="1" x14ac:dyDescent="0.2">
      <c r="A8" s="33">
        <v>3</v>
      </c>
      <c r="B8" s="48" t="s">
        <v>10</v>
      </c>
      <c r="C8" s="36"/>
      <c r="D8" s="35"/>
      <c r="E8" s="18"/>
      <c r="F8" s="21"/>
      <c r="G8" s="24"/>
      <c r="H8" s="21"/>
      <c r="I8" s="21"/>
      <c r="J8" s="30"/>
      <c r="K8" s="30"/>
      <c r="L8" s="30"/>
      <c r="M8" s="30"/>
      <c r="N8" s="46"/>
      <c r="O8" s="46"/>
    </row>
    <row r="9" spans="1:34" ht="26" customHeight="1" x14ac:dyDescent="0.2">
      <c r="A9" s="33">
        <v>4</v>
      </c>
      <c r="B9" s="48" t="s">
        <v>11</v>
      </c>
      <c r="C9" s="38"/>
      <c r="D9" s="35"/>
      <c r="E9" s="18"/>
      <c r="F9" s="21"/>
      <c r="G9" s="24"/>
      <c r="H9" s="21"/>
      <c r="I9" s="21"/>
      <c r="J9" s="30"/>
      <c r="K9" s="30"/>
      <c r="L9" s="30"/>
      <c r="M9" s="30"/>
      <c r="N9" s="46"/>
      <c r="O9" s="46"/>
    </row>
    <row r="10" spans="1:34" ht="26" customHeight="1" x14ac:dyDescent="0.2">
      <c r="A10" s="33">
        <v>5</v>
      </c>
      <c r="B10" s="48" t="s">
        <v>55</v>
      </c>
      <c r="C10" s="43"/>
      <c r="D10" s="35"/>
      <c r="E10" s="18"/>
      <c r="F10" s="21"/>
      <c r="G10" s="24"/>
      <c r="H10" s="21"/>
      <c r="I10" s="21"/>
      <c r="J10" s="30"/>
      <c r="K10" s="30"/>
      <c r="L10" s="30"/>
      <c r="M10" s="30"/>
      <c r="N10" s="46"/>
      <c r="O10" s="46"/>
    </row>
    <row r="11" spans="1:34" ht="26" customHeight="1" x14ac:dyDescent="0.2">
      <c r="A11" s="33">
        <v>6</v>
      </c>
      <c r="B11" s="48" t="s">
        <v>56</v>
      </c>
      <c r="C11" s="36"/>
      <c r="D11" s="35"/>
      <c r="E11" s="18"/>
      <c r="F11" s="21"/>
      <c r="G11" s="24"/>
      <c r="H11" s="21"/>
      <c r="I11" s="21"/>
      <c r="J11" s="30"/>
      <c r="K11" s="30"/>
      <c r="L11" s="30"/>
      <c r="M11" s="30"/>
      <c r="N11" s="46"/>
      <c r="O11" s="46"/>
    </row>
    <row r="12" spans="1:34" ht="26" customHeight="1" x14ac:dyDescent="0.2">
      <c r="A12" s="33">
        <v>7</v>
      </c>
      <c r="B12" s="48" t="s">
        <v>57</v>
      </c>
      <c r="C12" s="36"/>
      <c r="D12" s="35"/>
      <c r="E12" s="18"/>
      <c r="F12" s="21"/>
      <c r="G12" s="24"/>
      <c r="H12" s="21"/>
      <c r="I12" s="21"/>
      <c r="J12" s="30"/>
      <c r="K12" s="30"/>
      <c r="L12" s="30"/>
      <c r="M12" s="30"/>
      <c r="N12" s="46"/>
      <c r="O12" s="46"/>
    </row>
    <row r="13" spans="1:34" ht="26" customHeight="1" x14ac:dyDescent="0.2">
      <c r="A13" s="33">
        <v>8</v>
      </c>
      <c r="B13" s="48" t="s">
        <v>58</v>
      </c>
      <c r="C13" s="36"/>
      <c r="D13" s="35"/>
      <c r="E13" s="18"/>
      <c r="F13" s="21"/>
      <c r="G13" s="24"/>
      <c r="H13" s="21"/>
      <c r="I13" s="21"/>
      <c r="J13" s="30"/>
      <c r="K13" s="30"/>
      <c r="L13" s="30"/>
      <c r="M13" s="30"/>
      <c r="N13" s="46"/>
      <c r="O13" s="46"/>
    </row>
    <row r="14" spans="1:34" ht="26" customHeight="1" x14ac:dyDescent="0.2">
      <c r="A14" s="33">
        <v>9</v>
      </c>
      <c r="B14" s="48" t="s">
        <v>59</v>
      </c>
      <c r="C14" s="36"/>
      <c r="D14" s="35"/>
      <c r="E14" s="18"/>
      <c r="F14" s="21"/>
      <c r="G14" s="24"/>
      <c r="H14" s="21"/>
      <c r="I14" s="21"/>
      <c r="J14" s="30"/>
      <c r="K14" s="30"/>
      <c r="L14" s="30"/>
      <c r="M14" s="30"/>
      <c r="N14" s="46"/>
      <c r="O14" s="46"/>
    </row>
    <row r="15" spans="1:34" ht="26" customHeight="1" x14ac:dyDescent="0.2">
      <c r="A15" s="33">
        <v>10</v>
      </c>
      <c r="B15" s="36" t="s">
        <v>60</v>
      </c>
      <c r="C15" s="36"/>
      <c r="D15" s="35"/>
      <c r="E15" s="18"/>
      <c r="F15" s="21"/>
      <c r="G15" s="24"/>
      <c r="H15" s="21"/>
      <c r="I15" s="21"/>
      <c r="J15" s="30"/>
      <c r="K15" s="30"/>
      <c r="L15" s="30"/>
      <c r="M15" s="30"/>
      <c r="N15" s="46"/>
      <c r="O15" s="46"/>
    </row>
    <row r="16" spans="1:34" ht="26" customHeight="1" x14ac:dyDescent="0.2">
      <c r="A16" s="33">
        <v>11</v>
      </c>
      <c r="B16" s="36" t="s">
        <v>61</v>
      </c>
      <c r="C16" s="36"/>
      <c r="D16" s="35"/>
      <c r="E16" s="18"/>
      <c r="F16" s="21"/>
      <c r="G16" s="24"/>
      <c r="H16" s="21"/>
      <c r="I16" s="21"/>
      <c r="J16" s="30"/>
      <c r="K16" s="30"/>
      <c r="L16" s="30"/>
      <c r="M16" s="30"/>
      <c r="N16" s="46"/>
      <c r="O16" s="46"/>
    </row>
    <row r="17" spans="1:35" ht="26" customHeight="1" x14ac:dyDescent="0.2">
      <c r="A17" s="33">
        <v>12</v>
      </c>
      <c r="B17" s="36" t="s">
        <v>62</v>
      </c>
      <c r="C17" s="36"/>
      <c r="D17" s="35"/>
      <c r="E17" s="18"/>
      <c r="F17" s="21"/>
      <c r="G17" s="24"/>
      <c r="H17" s="21"/>
      <c r="I17" s="21"/>
      <c r="J17" s="30"/>
      <c r="K17" s="30"/>
      <c r="L17" s="30"/>
      <c r="M17" s="30"/>
      <c r="N17" s="46"/>
      <c r="O17" s="46"/>
    </row>
    <row r="18" spans="1:35" ht="26" customHeight="1" x14ac:dyDescent="0.2">
      <c r="A18" s="33">
        <v>13</v>
      </c>
      <c r="B18" s="36" t="s">
        <v>63</v>
      </c>
      <c r="C18" s="36"/>
      <c r="D18" s="35"/>
      <c r="E18" s="18"/>
      <c r="F18" s="21"/>
      <c r="G18" s="24"/>
      <c r="H18" s="21"/>
      <c r="I18" s="21"/>
      <c r="J18" s="30"/>
      <c r="K18" s="30"/>
      <c r="L18" s="30"/>
      <c r="M18" s="30"/>
      <c r="N18" s="46"/>
      <c r="O18" s="46"/>
    </row>
    <row r="19" spans="1:35" ht="26" customHeight="1" x14ac:dyDescent="0.2">
      <c r="A19" s="33">
        <v>14</v>
      </c>
      <c r="B19" s="36" t="s">
        <v>64</v>
      </c>
      <c r="C19" s="36"/>
      <c r="D19" s="35"/>
      <c r="E19" s="18"/>
      <c r="F19" s="21"/>
      <c r="G19" s="24"/>
      <c r="H19" s="21"/>
      <c r="I19" s="21"/>
      <c r="J19" s="30"/>
      <c r="K19" s="30"/>
      <c r="L19" s="30"/>
      <c r="M19" s="30"/>
      <c r="N19" s="46"/>
      <c r="O19" s="46"/>
    </row>
    <row r="20" spans="1:35" ht="26" customHeight="1" x14ac:dyDescent="0.2">
      <c r="A20" s="33">
        <v>15</v>
      </c>
      <c r="B20" s="36" t="s">
        <v>65</v>
      </c>
      <c r="C20" s="36"/>
      <c r="D20" s="35"/>
      <c r="E20" s="18"/>
      <c r="F20" s="21"/>
      <c r="G20" s="24"/>
      <c r="H20" s="21"/>
      <c r="I20" s="21"/>
      <c r="J20" s="30"/>
      <c r="K20" s="30"/>
      <c r="L20" s="30"/>
      <c r="M20" s="30"/>
      <c r="N20" s="46"/>
      <c r="O20" s="46"/>
    </row>
    <row r="21" spans="1:35" ht="26" customHeight="1" x14ac:dyDescent="0.2">
      <c r="A21" s="33">
        <v>16</v>
      </c>
      <c r="B21" s="36" t="s">
        <v>66</v>
      </c>
      <c r="C21" s="36"/>
      <c r="D21" s="35"/>
      <c r="E21" s="18"/>
      <c r="F21" s="21"/>
      <c r="G21" s="24"/>
      <c r="H21" s="21"/>
      <c r="I21" s="21"/>
      <c r="J21" s="30"/>
      <c r="K21" s="30"/>
      <c r="L21" s="30"/>
      <c r="M21" s="30"/>
      <c r="N21" s="46"/>
      <c r="O21" s="46"/>
    </row>
    <row r="22" spans="1:35" ht="26" customHeight="1" x14ac:dyDescent="0.2">
      <c r="A22" s="33">
        <v>17</v>
      </c>
      <c r="B22" s="36" t="s">
        <v>67</v>
      </c>
      <c r="C22" s="36"/>
      <c r="D22" s="35"/>
      <c r="E22" s="18"/>
      <c r="F22" s="21"/>
      <c r="G22" s="24"/>
      <c r="H22" s="21"/>
      <c r="I22" s="21"/>
      <c r="J22" s="30"/>
      <c r="K22" s="30"/>
      <c r="L22" s="30"/>
      <c r="M22" s="30"/>
      <c r="N22" s="46"/>
      <c r="O22" s="46"/>
    </row>
    <row r="23" spans="1:35" ht="26" customHeight="1" x14ac:dyDescent="0.2">
      <c r="A23" s="33">
        <v>18</v>
      </c>
      <c r="B23" s="36" t="s">
        <v>68</v>
      </c>
      <c r="C23" s="36"/>
      <c r="D23" s="35"/>
      <c r="E23" s="18"/>
      <c r="F23" s="21"/>
      <c r="G23" s="24"/>
      <c r="H23" s="21"/>
      <c r="I23" s="21"/>
      <c r="J23" s="30"/>
      <c r="K23" s="30"/>
      <c r="L23" s="30"/>
      <c r="M23" s="30"/>
      <c r="N23" s="46"/>
      <c r="O23" s="46"/>
    </row>
    <row r="24" spans="1:35" ht="26" customHeight="1" x14ac:dyDescent="0.2">
      <c r="A24" s="33">
        <v>19</v>
      </c>
      <c r="B24" s="36" t="s">
        <v>69</v>
      </c>
      <c r="C24" s="36"/>
      <c r="D24" s="35"/>
      <c r="E24" s="18"/>
      <c r="F24" s="21"/>
      <c r="G24" s="24"/>
      <c r="H24" s="21"/>
      <c r="I24" s="21"/>
      <c r="J24" s="30"/>
      <c r="K24" s="30"/>
      <c r="L24" s="30"/>
      <c r="M24" s="30"/>
      <c r="N24" s="46"/>
      <c r="O24" s="46"/>
    </row>
    <row r="25" spans="1:35" ht="26" customHeight="1" x14ac:dyDescent="0.2">
      <c r="A25" s="33">
        <v>20</v>
      </c>
      <c r="B25" s="36" t="s">
        <v>70</v>
      </c>
      <c r="C25" s="36"/>
      <c r="D25" s="35"/>
      <c r="E25" s="18"/>
      <c r="F25" s="21"/>
      <c r="G25" s="24"/>
      <c r="H25" s="21"/>
      <c r="I25" s="21"/>
      <c r="J25" s="30"/>
      <c r="K25" s="30"/>
      <c r="L25" s="30"/>
      <c r="M25" s="30"/>
      <c r="N25" s="46"/>
      <c r="O25" s="46"/>
    </row>
    <row r="26" spans="1:35" ht="26" customHeight="1" x14ac:dyDescent="0.2">
      <c r="A26" s="33">
        <v>21</v>
      </c>
      <c r="B26" s="36" t="s">
        <v>71</v>
      </c>
      <c r="C26" s="36"/>
      <c r="D26" s="35"/>
      <c r="E26" s="18"/>
      <c r="F26" s="21"/>
      <c r="G26" s="24"/>
      <c r="H26" s="21"/>
      <c r="I26" s="21"/>
      <c r="J26" s="30"/>
      <c r="K26" s="30"/>
      <c r="L26" s="30"/>
      <c r="M26" s="30"/>
      <c r="N26" s="46"/>
      <c r="O26" s="46"/>
    </row>
    <row r="27" spans="1:35" ht="26" customHeight="1" x14ac:dyDescent="0.2">
      <c r="A27" s="33">
        <v>22</v>
      </c>
      <c r="B27" s="36" t="s">
        <v>72</v>
      </c>
      <c r="C27" s="36"/>
      <c r="D27" s="35"/>
      <c r="E27" s="18"/>
      <c r="F27" s="21"/>
      <c r="G27" s="24"/>
      <c r="H27" s="21"/>
      <c r="I27" s="21"/>
      <c r="J27" s="30"/>
      <c r="K27" s="30"/>
      <c r="L27" s="30"/>
      <c r="M27" s="30"/>
      <c r="N27" s="46"/>
      <c r="O27" s="46"/>
    </row>
    <row r="28" spans="1:35" ht="26" customHeight="1" x14ac:dyDescent="0.2">
      <c r="A28" s="33">
        <v>23</v>
      </c>
      <c r="B28" s="36" t="s">
        <v>73</v>
      </c>
      <c r="C28" s="36"/>
      <c r="D28" s="35"/>
      <c r="E28" s="18"/>
      <c r="F28" s="21"/>
      <c r="G28" s="24"/>
      <c r="H28" s="21"/>
      <c r="I28" s="21"/>
      <c r="J28" s="30"/>
      <c r="K28" s="30"/>
      <c r="L28" s="30"/>
      <c r="M28" s="30"/>
      <c r="N28" s="46"/>
      <c r="O28" s="46"/>
    </row>
    <row r="29" spans="1:35" ht="26" customHeight="1" x14ac:dyDescent="0.2">
      <c r="A29" s="33">
        <v>24</v>
      </c>
      <c r="B29" s="36" t="s">
        <v>74</v>
      </c>
      <c r="C29" s="36"/>
      <c r="D29" s="35"/>
      <c r="E29" s="18"/>
      <c r="F29" s="21"/>
      <c r="G29" s="24"/>
      <c r="H29" s="21"/>
      <c r="I29" s="21"/>
      <c r="J29" s="30"/>
      <c r="K29" s="30"/>
      <c r="L29" s="30"/>
      <c r="M29" s="30"/>
      <c r="N29" s="46"/>
      <c r="O29" s="46"/>
      <c r="S29" s="31"/>
      <c r="T29" s="31"/>
      <c r="U29" s="31"/>
      <c r="V29" s="31"/>
      <c r="W29" s="31"/>
      <c r="X29" s="31"/>
    </row>
    <row r="30" spans="1:35" ht="26" customHeight="1" x14ac:dyDescent="0.2">
      <c r="A30" s="37">
        <v>25</v>
      </c>
      <c r="B30" s="38" t="s">
        <v>75</v>
      </c>
      <c r="C30" s="38"/>
      <c r="D30" s="39"/>
      <c r="E30" s="18"/>
      <c r="F30" s="22"/>
      <c r="G30" s="24"/>
      <c r="H30" s="21"/>
      <c r="I30" s="21"/>
      <c r="J30" s="30"/>
      <c r="K30" s="30"/>
      <c r="L30" s="30"/>
      <c r="M30" s="30"/>
      <c r="N30" s="47"/>
      <c r="O30" s="46"/>
      <c r="P30" s="31"/>
      <c r="Q30" s="31"/>
      <c r="R30" s="31"/>
      <c r="S30" s="31"/>
      <c r="T30" s="31"/>
      <c r="U30" s="31"/>
      <c r="V30" s="31"/>
      <c r="W30" s="31"/>
      <c r="X30" s="31"/>
      <c r="Y30" s="31"/>
      <c r="Z30" s="31"/>
      <c r="AA30" s="31"/>
      <c r="AB30" s="31"/>
      <c r="AC30" s="31"/>
      <c r="AD30" s="31"/>
      <c r="AE30" s="31"/>
      <c r="AF30" s="31"/>
      <c r="AG30" s="31"/>
      <c r="AH30" s="31"/>
      <c r="AI30" s="31"/>
    </row>
    <row r="31" spans="1:35" s="19" customFormat="1" ht="26" customHeight="1" x14ac:dyDescent="0.25">
      <c r="A31" s="32"/>
      <c r="B31" s="32"/>
      <c r="C31" s="32"/>
      <c r="D31" s="32"/>
      <c r="E31" s="20"/>
      <c r="F31" s="20"/>
      <c r="O31" s="31"/>
      <c r="P31" s="31"/>
      <c r="Q31" s="31"/>
      <c r="R31" s="31"/>
      <c r="S31" s="31"/>
      <c r="T31" s="31"/>
      <c r="U31" s="31"/>
      <c r="V31" s="31"/>
      <c r="W31" s="31"/>
      <c r="X31" s="31"/>
      <c r="Y31" s="31"/>
      <c r="Z31" s="31"/>
      <c r="AA31" s="31"/>
      <c r="AB31" s="31"/>
      <c r="AC31" s="31"/>
      <c r="AD31" s="31"/>
      <c r="AE31" s="31"/>
      <c r="AF31" s="31"/>
      <c r="AG31" s="31"/>
      <c r="AH31" s="31"/>
      <c r="AI31" s="31"/>
    </row>
  </sheetData>
  <mergeCells count="1">
    <mergeCell ref="B1:E1"/>
  </mergeCells>
  <conditionalFormatting sqref="F6:F30">
    <cfRule type="colorScale" priority="1">
      <colorScale>
        <cfvo type="min"/>
        <cfvo type="percentile" val="50"/>
        <cfvo type="max"/>
        <color theme="4" tint="0.79998168889431442"/>
        <color theme="4" tint="0.59999389629810485"/>
        <color theme="4" tint="0.39997558519241921"/>
      </colorScale>
    </cfRule>
    <cfRule type="colorScale" priority="2">
      <colorScale>
        <cfvo type="min"/>
        <cfvo type="max"/>
        <color rgb="FF63BE7B"/>
        <color rgb="FFFCFCFF"/>
      </colorScale>
    </cfRule>
  </conditionalFormatting>
  <dataValidations count="11">
    <dataValidation type="list" allowBlank="1" sqref="F6:F30" xr:uid="{00000000-0002-0000-0000-000004000000}">
      <formula1>"1 Tool,2 Tools,3-4 Tools,Over 4 Tools"</formula1>
    </dataValidation>
    <dataValidation type="list" allowBlank="1" sqref="G6:G30" xr:uid="{00000000-0002-0000-0000-000008000000}">
      <formula1>"Daily,Weekly,Monthly,Quarterly"</formula1>
    </dataValidation>
    <dataValidation type="list" allowBlank="1" sqref="N6:N30" xr:uid="{87221FD9-7FAA-2E42-A725-1849C4D459AA}">
      <formula1>"Low,Medium,High,Mission Critical"</formula1>
    </dataValidation>
    <dataValidation type="list" allowBlank="1" sqref="L6:L30" xr:uid="{195E0559-EC4B-FE44-85F2-63A2EB0FCE49}">
      <formula1>"No Risk,Low Risk,Some Risk,High Risk"</formula1>
    </dataValidation>
    <dataValidation type="list" allowBlank="1" sqref="K6:K30" xr:uid="{52CF5C30-207B-6149-BEE1-065F1715E803}">
      <formula1>"All Judgement,Mostly Judgement,Mostly Rules,All Rules"</formula1>
    </dataValidation>
    <dataValidation type="list" allowBlank="1" sqref="J6:J30" xr:uid="{81BD1721-F9AD-BC4C-8CA9-9B94F40C8F62}">
      <formula1>"Highly Irregular,Somewhat Irregular,Somewhat Repeatable,Highly Repeatable"</formula1>
    </dataValidation>
    <dataValidation type="list" allowBlank="1" sqref="I6:I30" xr:uid="{D85EE0C1-CF50-9B44-86EE-44C5149C223E}">
      <formula1>"Low,Medium,High,Critical"</formula1>
    </dataValidation>
    <dataValidation type="list" allowBlank="1" sqref="H6:H30" xr:uid="{532B53C4-3AD7-2342-9736-0592EE10F5DB}">
      <formula1>"Under 2 hours,3-4 hours,Over 4 hours,1 or more days"</formula1>
    </dataValidation>
    <dataValidation type="list" allowBlank="1" sqref="M6:M30" xr:uid="{CE4C042C-4833-BA4D-9C6A-B9D236AF4AA1}">
      <formula1>"Simple,Somewhat Complex,Complex,Very Complex"</formula1>
    </dataValidation>
    <dataValidation type="list" allowBlank="1" showInputMessage="1" showErrorMessage="1" sqref="E6:E30" xr:uid="{C6DC78DF-3106-794A-A49B-0A93A66E4B47}">
      <formula1>"Lead Mgmt, Project Mgmt, Campaign Mgmt, Data Mgmt &amp; Governance, Reporting &amp; Analytics, Sales Enablement &amp; Training, Pipeline Mgmt, Account &amp; Territory Mgmt, CPQ &amp; Deal Desk, Compensation &amp; Incentives, CS Operations, Other/Operational"</formula1>
    </dataValidation>
    <dataValidation type="list" allowBlank="1" sqref="O6:O30" xr:uid="{FFBFA614-583E-3C4A-827F-2A27544523D8}">
      <formula1>"Poor, Average, Above Average, Ideal "</formula1>
    </dataValidation>
  </dataValidation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C6A2B-B849-9C4D-ACCD-DED392F7DF59}">
  <sheetPr>
    <tabColor theme="3" tint="0.79998168889431442"/>
    <pageSetUpPr fitToPage="1"/>
  </sheetPr>
  <dimension ref="A1:JF60"/>
  <sheetViews>
    <sheetView showGridLines="0" topLeftCell="A32" zoomScaleNormal="100" workbookViewId="0">
      <selection activeCell="AC56" sqref="AC56"/>
    </sheetView>
  </sheetViews>
  <sheetFormatPr baseColWidth="10" defaultColWidth="8.83203125" defaultRowHeight="13" x14ac:dyDescent="0.15"/>
  <cols>
    <col min="1" max="1" width="3.33203125" style="2" customWidth="1"/>
    <col min="2" max="2" width="4.33203125" style="2" customWidth="1"/>
    <col min="3" max="3" width="53.5" style="2" customWidth="1"/>
    <col min="4" max="4" width="2.1640625" style="2" customWidth="1"/>
    <col min="5" max="9" width="5.33203125" style="2" customWidth="1"/>
    <col min="10" max="14" width="5.33203125" style="2" hidden="1" customWidth="1"/>
    <col min="15" max="15" width="6.33203125" style="2" bestFit="1" customWidth="1"/>
    <col min="16" max="20" width="4.5" style="2" hidden="1" customWidth="1"/>
    <col min="21" max="21" width="6" style="2" customWidth="1"/>
    <col min="22" max="22" width="5.83203125" style="2" customWidth="1"/>
    <col min="23" max="23" width="6" style="2" customWidth="1"/>
    <col min="24" max="25" width="5.33203125" style="2" customWidth="1"/>
    <col min="26" max="26" width="7.1640625" style="2" customWidth="1"/>
    <col min="27" max="27" width="8.83203125" style="2" customWidth="1"/>
    <col min="28" max="28" width="8.1640625" style="2" customWidth="1"/>
    <col min="29" max="29" width="49.83203125" style="2" customWidth="1"/>
    <col min="30" max="30" width="14.6640625" style="2" customWidth="1"/>
    <col min="31" max="16384" width="8.83203125" style="2"/>
  </cols>
  <sheetData>
    <row r="1" spans="1:266" ht="74" customHeight="1" x14ac:dyDescent="0.25">
      <c r="A1" s="15"/>
      <c r="B1" s="91" t="s">
        <v>82</v>
      </c>
      <c r="C1" s="92"/>
      <c r="D1" s="92"/>
      <c r="E1" s="92"/>
      <c r="F1" s="93"/>
      <c r="G1" s="93"/>
      <c r="H1" s="93"/>
      <c r="I1" s="93"/>
      <c r="J1" s="93"/>
      <c r="K1" s="93"/>
      <c r="L1" s="93"/>
      <c r="M1" s="93"/>
      <c r="N1" s="93"/>
      <c r="O1" s="93"/>
      <c r="P1" s="93"/>
      <c r="Q1" s="93"/>
      <c r="R1" s="93"/>
      <c r="S1" s="93"/>
      <c r="T1" s="93"/>
      <c r="U1" s="93"/>
      <c r="V1" s="93"/>
      <c r="W1" s="93"/>
      <c r="X1" s="93"/>
      <c r="Y1" s="93"/>
      <c r="Z1" s="93"/>
      <c r="AA1" s="93"/>
      <c r="AB1" s="93"/>
      <c r="AC1" s="93"/>
    </row>
    <row r="2" spans="1:266" s="5" customFormat="1" ht="49" customHeight="1" x14ac:dyDescent="0.2">
      <c r="A2" s="7"/>
      <c r="B2" s="8" t="s">
        <v>31</v>
      </c>
      <c r="C2" s="9"/>
      <c r="D2" s="9"/>
      <c r="E2" s="9"/>
      <c r="F2" s="9"/>
      <c r="G2" s="9"/>
      <c r="H2" s="9"/>
      <c r="I2" s="7"/>
      <c r="J2" s="7"/>
      <c r="K2" s="9"/>
      <c r="L2" s="7"/>
      <c r="M2" s="7"/>
      <c r="N2" s="7"/>
      <c r="O2" s="7"/>
      <c r="P2" s="7"/>
      <c r="Q2" s="7"/>
      <c r="R2" s="7"/>
      <c r="S2" s="7"/>
      <c r="T2" s="7"/>
      <c r="X2" s="7"/>
      <c r="Y2" s="7"/>
      <c r="Z2" s="7"/>
      <c r="AA2" s="7"/>
      <c r="AB2" s="8" t="s">
        <v>53</v>
      </c>
      <c r="AC2" s="11"/>
      <c r="AD2" s="11"/>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row>
    <row r="3" spans="1:266" ht="19" customHeight="1" x14ac:dyDescent="0.2">
      <c r="A3" s="9"/>
      <c r="B3" s="94"/>
      <c r="C3" s="94"/>
      <c r="D3" s="94"/>
      <c r="E3" s="94"/>
      <c r="F3" s="94"/>
      <c r="G3" s="94"/>
      <c r="H3" s="94"/>
      <c r="I3" s="94"/>
      <c r="J3" s="94"/>
      <c r="K3" s="94"/>
      <c r="L3" s="94"/>
      <c r="M3" s="94"/>
      <c r="N3" s="94"/>
      <c r="O3" s="94"/>
      <c r="P3" s="94"/>
      <c r="Q3" s="94"/>
      <c r="R3" s="94"/>
      <c r="S3" s="94"/>
      <c r="T3" s="9"/>
      <c r="X3" s="9"/>
      <c r="Y3" s="9"/>
      <c r="Z3" s="9"/>
      <c r="AA3" s="9"/>
      <c r="AB3" s="10"/>
      <c r="AC3" s="11"/>
      <c r="AD3" s="11"/>
    </row>
    <row r="4" spans="1:266" ht="26" customHeight="1" x14ac:dyDescent="0.2">
      <c r="A4" s="9"/>
      <c r="B4" s="9"/>
      <c r="C4" s="9"/>
      <c r="D4" s="9"/>
      <c r="E4" s="9"/>
      <c r="F4" s="9"/>
      <c r="G4" s="9"/>
      <c r="H4" s="9"/>
      <c r="I4" s="9"/>
      <c r="J4" s="9"/>
      <c r="K4" s="9"/>
      <c r="L4" s="9"/>
      <c r="M4" s="9"/>
      <c r="N4" s="9"/>
      <c r="O4" s="9"/>
      <c r="P4" s="9"/>
      <c r="Q4" s="9"/>
      <c r="R4" s="9"/>
      <c r="S4" s="9"/>
      <c r="T4" s="9"/>
      <c r="X4" s="9"/>
      <c r="Y4" s="9"/>
      <c r="Z4" s="9"/>
      <c r="AA4" s="9"/>
      <c r="AB4" s="12" t="s">
        <v>76</v>
      </c>
      <c r="AC4" s="13" t="s">
        <v>32</v>
      </c>
      <c r="AD4" s="13" t="s">
        <v>52</v>
      </c>
    </row>
    <row r="5" spans="1:266" ht="25" customHeight="1" x14ac:dyDescent="0.2">
      <c r="A5" s="9"/>
      <c r="B5" s="9"/>
      <c r="C5" s="9"/>
      <c r="D5" s="9"/>
      <c r="E5" s="9"/>
      <c r="F5" s="9"/>
      <c r="G5" s="9"/>
      <c r="H5" s="9"/>
      <c r="I5" s="9"/>
      <c r="J5" s="9"/>
      <c r="K5" s="9"/>
      <c r="L5" s="9"/>
      <c r="M5" s="9"/>
      <c r="N5" s="9"/>
      <c r="O5" s="9"/>
      <c r="P5" s="9"/>
      <c r="Q5" s="9"/>
      <c r="R5" s="9"/>
      <c r="S5" s="9"/>
      <c r="T5" s="9"/>
      <c r="X5" s="9"/>
      <c r="Y5" s="9"/>
      <c r="Z5" s="9"/>
      <c r="AA5" s="9"/>
      <c r="AB5" s="33">
        <f>INDEX($B$36:$B$60, MATCH(1, $AB$36:$AB$60, 0))</f>
        <v>1</v>
      </c>
      <c r="AC5" s="68" t="str">
        <f>INDEX($C$36:$C$60, MATCH(1, $AB$36:$AB$60, 0))</f>
        <v>Sample Process 1</v>
      </c>
      <c r="AD5" s="69">
        <f>INDEX($AA$36:$AA$60, MATCH(1, $AB$36:$AB$60, 0))</f>
        <v>13.45</v>
      </c>
    </row>
    <row r="6" spans="1:266" s="3" customFormat="1" ht="23" customHeight="1" x14ac:dyDescent="0.2">
      <c r="A6" s="10"/>
      <c r="B6" s="10"/>
      <c r="C6" s="11"/>
      <c r="D6" s="11"/>
      <c r="E6" s="11"/>
      <c r="F6" s="11"/>
      <c r="G6" s="11"/>
      <c r="H6" s="11"/>
      <c r="I6" s="11"/>
      <c r="J6" s="11"/>
      <c r="K6" s="11"/>
      <c r="L6" s="11"/>
      <c r="M6" s="11"/>
      <c r="N6" s="11"/>
      <c r="O6" s="11"/>
      <c r="P6" s="11"/>
      <c r="Q6" s="11"/>
      <c r="R6" s="11"/>
      <c r="S6" s="11"/>
      <c r="T6" s="11"/>
      <c r="X6" s="11"/>
      <c r="Y6" s="11"/>
      <c r="Z6" s="11"/>
      <c r="AA6" s="11"/>
      <c r="AB6" s="33">
        <f>INDEX($B$36:$B$60, MATCH(2, $AB$36:$AB$60, 0))</f>
        <v>2</v>
      </c>
      <c r="AC6" s="68" t="str">
        <f>INDEX($C$36:$C$60, MATCH(2, $AB$36:$AB$60, 0))</f>
        <v>Process 2</v>
      </c>
      <c r="AD6" s="69">
        <f>INDEX($AA$36:$AA$60, MATCH(2, $AB$36:$AB$60, 0))</f>
        <v>0</v>
      </c>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row>
    <row r="7" spans="1:266" s="3" customFormat="1" ht="25" customHeight="1" x14ac:dyDescent="0.2">
      <c r="A7" s="10"/>
      <c r="B7" s="10"/>
      <c r="C7" s="11"/>
      <c r="D7" s="11"/>
      <c r="E7" s="11"/>
      <c r="F7" s="11"/>
      <c r="G7" s="11"/>
      <c r="H7" s="11"/>
      <c r="I7" s="11"/>
      <c r="J7" s="11"/>
      <c r="K7" s="11"/>
      <c r="L7" s="11"/>
      <c r="M7" s="11"/>
      <c r="N7" s="11"/>
      <c r="O7" s="11"/>
      <c r="P7" s="11"/>
      <c r="Q7" s="11"/>
      <c r="R7" s="11"/>
      <c r="S7" s="11"/>
      <c r="T7" s="11"/>
      <c r="X7" s="11"/>
      <c r="Y7" s="11"/>
      <c r="Z7" s="11"/>
      <c r="AA7" s="11"/>
      <c r="AB7" s="33">
        <f>INDEX($B$36:$B$60, MATCH(3, $AB$36:$AB$60, 0))</f>
        <v>3</v>
      </c>
      <c r="AC7" s="68" t="str">
        <f>INDEX($C$36:$C$60, MATCH(3, $AB$36:$AB$60, 0))</f>
        <v>Process 3</v>
      </c>
      <c r="AD7" s="69">
        <f>INDEX($AA$36:$AA$60, MATCH(3, $AB$36:$AB$60, 0))</f>
        <v>0</v>
      </c>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row>
    <row r="8" spans="1:266" s="3" customFormat="1" ht="25" customHeight="1" x14ac:dyDescent="0.2">
      <c r="A8" s="10"/>
      <c r="B8" s="8"/>
      <c r="C8" s="11"/>
      <c r="D8" s="11"/>
      <c r="E8" s="11"/>
      <c r="F8" s="11"/>
      <c r="G8" s="11"/>
      <c r="H8" s="11"/>
      <c r="I8" s="11"/>
      <c r="J8" s="11"/>
      <c r="K8" s="11"/>
      <c r="L8" s="11"/>
      <c r="M8" s="11"/>
      <c r="N8" s="11"/>
      <c r="O8" s="11"/>
      <c r="P8" s="11"/>
      <c r="Q8" s="11"/>
      <c r="R8" s="11"/>
      <c r="S8" s="11"/>
      <c r="T8" s="11"/>
      <c r="X8" s="11"/>
      <c r="Y8" s="11"/>
      <c r="Z8" s="11"/>
      <c r="AA8" s="11"/>
      <c r="AB8" s="33">
        <f>INDEX($B$36:$B$60, MATCH(4, $AB$36:$AB$60, 0))</f>
        <v>4</v>
      </c>
      <c r="AC8" s="68" t="str">
        <f>INDEX($C$36:$C$60, MATCH(4, $AB$36:$AB$60, 0))</f>
        <v>Process 4</v>
      </c>
      <c r="AD8" s="69">
        <f>INDEX($AA$36:$AA$60, MATCH(4, $AB$36:$AB$60, 0))</f>
        <v>0</v>
      </c>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c r="JD8" s="4"/>
      <c r="JE8" s="4"/>
      <c r="JF8" s="4"/>
    </row>
    <row r="9" spans="1:266" s="3" customFormat="1" ht="21" customHeight="1" x14ac:dyDescent="0.2">
      <c r="A9" s="70"/>
      <c r="B9" s="70"/>
      <c r="C9" s="70"/>
      <c r="D9" s="70"/>
      <c r="E9" s="11"/>
      <c r="F9" s="11"/>
      <c r="G9" s="11"/>
      <c r="H9" s="11"/>
      <c r="I9" s="11"/>
      <c r="J9" s="11"/>
      <c r="K9" s="11"/>
      <c r="L9" s="11"/>
      <c r="M9" s="11"/>
      <c r="N9" s="11"/>
      <c r="O9" s="11"/>
      <c r="P9" s="11"/>
      <c r="Q9" s="11"/>
      <c r="R9" s="11"/>
      <c r="S9" s="11"/>
      <c r="T9" s="11"/>
      <c r="X9" s="11"/>
      <c r="Y9" s="11"/>
      <c r="Z9" s="11"/>
      <c r="AA9" s="11"/>
      <c r="AB9" s="33">
        <f>INDEX($B$36:$B$60, MATCH(5, $AB$36:$AB$60, 0))</f>
        <v>5</v>
      </c>
      <c r="AC9" s="68" t="str">
        <f>INDEX($C$36:$C$60, MATCH(5, $AB$36:$AB$60, 0))</f>
        <v>Process 5</v>
      </c>
      <c r="AD9" s="69">
        <f>INDEX($AA$36:$AA$60, MATCH(5, $AB$36:$AB$60, 0))</f>
        <v>0</v>
      </c>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row>
    <row r="10" spans="1:266" s="3" customFormat="1" ht="25" customHeight="1" x14ac:dyDescent="0.2">
      <c r="A10" s="70"/>
      <c r="B10" s="71"/>
      <c r="C10" s="72"/>
      <c r="D10" s="72"/>
      <c r="E10" s="11"/>
      <c r="F10" s="11"/>
      <c r="G10" s="11"/>
      <c r="H10" s="11"/>
      <c r="I10" s="11"/>
      <c r="J10" s="11"/>
      <c r="K10" s="11"/>
      <c r="L10" s="11"/>
      <c r="M10" s="11"/>
      <c r="N10" s="11"/>
      <c r="O10" s="11"/>
      <c r="P10" s="11"/>
      <c r="Q10" s="11"/>
      <c r="R10" s="11"/>
      <c r="S10" s="11"/>
      <c r="T10" s="11"/>
      <c r="X10" s="11"/>
      <c r="Y10" s="11"/>
      <c r="Z10" s="11"/>
      <c r="AA10" s="11"/>
      <c r="AB10" s="33">
        <f>INDEX($B$36:$B$60, MATCH(6, $AB$36:$AB$60, 0))</f>
        <v>6</v>
      </c>
      <c r="AC10" s="68" t="str">
        <f>INDEX($C$36:$C$60, MATCH(6, $AB$36:$AB$60, 0))</f>
        <v>Process 6</v>
      </c>
      <c r="AD10" s="69">
        <f>INDEX($AA$36:$AA$60, MATCH(6, $AB$36:$AB$60, 0))</f>
        <v>0</v>
      </c>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row>
    <row r="11" spans="1:266" s="3" customFormat="1" ht="25" customHeight="1" x14ac:dyDescent="0.2">
      <c r="A11" s="70"/>
      <c r="B11" s="73"/>
      <c r="C11" s="74"/>
      <c r="D11" s="74"/>
      <c r="E11" s="11"/>
      <c r="F11" s="11"/>
      <c r="G11" s="11"/>
      <c r="H11" s="11"/>
      <c r="I11" s="11"/>
      <c r="J11" s="11"/>
      <c r="K11" s="11"/>
      <c r="L11" s="11"/>
      <c r="M11" s="11"/>
      <c r="N11" s="11"/>
      <c r="O11" s="11"/>
      <c r="P11" s="11"/>
      <c r="Q11" s="11"/>
      <c r="R11" s="11"/>
      <c r="S11" s="11"/>
      <c r="T11" s="11"/>
      <c r="X11" s="11"/>
      <c r="Y11" s="11"/>
      <c r="Z11" s="11"/>
      <c r="AA11" s="11"/>
      <c r="AB11" s="33">
        <f>INDEX($B$36:$B$60, MATCH(7, $AB$36:$AB$60, 0))</f>
        <v>7</v>
      </c>
      <c r="AC11" s="68" t="str">
        <f>INDEX($C$36:$C$60, MATCH(7, $AB$36:$AB$60, 0))</f>
        <v>Process 7</v>
      </c>
      <c r="AD11" s="69">
        <f>INDEX($AA$36:$AA$60, MATCH(7, $AB$36:$AB$60, 0))</f>
        <v>0</v>
      </c>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row>
    <row r="12" spans="1:266" s="3" customFormat="1" ht="25" customHeight="1" x14ac:dyDescent="0.2">
      <c r="A12" s="70"/>
      <c r="B12" s="73"/>
      <c r="C12" s="74"/>
      <c r="D12" s="74"/>
      <c r="E12" s="11"/>
      <c r="F12" s="11"/>
      <c r="G12" s="11"/>
      <c r="H12" s="11"/>
      <c r="I12" s="11"/>
      <c r="J12" s="11"/>
      <c r="K12" s="11"/>
      <c r="L12" s="11"/>
      <c r="M12" s="11"/>
      <c r="N12" s="11"/>
      <c r="O12" s="11"/>
      <c r="P12" s="11"/>
      <c r="Q12" s="11"/>
      <c r="R12" s="11"/>
      <c r="S12" s="11"/>
      <c r="T12" s="11"/>
      <c r="X12" s="11"/>
      <c r="Y12" s="11"/>
      <c r="Z12" s="11"/>
      <c r="AA12" s="11"/>
      <c r="AB12" s="33">
        <f>INDEX($B$36:$B$60, MATCH(8, $AB$36:$AB$60, 0))</f>
        <v>8</v>
      </c>
      <c r="AC12" s="68" t="str">
        <f>INDEX($C$36:$C$60, MATCH(8, $AB$36:$AB$60, 0))</f>
        <v>Process 8</v>
      </c>
      <c r="AD12" s="69">
        <f>INDEX($AA$36:$AA$60, MATCH(8, $AB$36:$AB$60, 0))</f>
        <v>0</v>
      </c>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row>
    <row r="13" spans="1:266" s="3" customFormat="1" ht="25" customHeight="1" x14ac:dyDescent="0.2">
      <c r="A13" s="70"/>
      <c r="B13" s="73"/>
      <c r="C13" s="74"/>
      <c r="D13" s="74"/>
      <c r="E13" s="11"/>
      <c r="F13" s="11"/>
      <c r="G13" s="11"/>
      <c r="H13" s="11"/>
      <c r="I13" s="11"/>
      <c r="J13" s="11"/>
      <c r="K13" s="11"/>
      <c r="L13" s="11"/>
      <c r="M13" s="11"/>
      <c r="N13" s="11"/>
      <c r="O13" s="11"/>
      <c r="P13" s="11"/>
      <c r="Q13" s="11"/>
      <c r="R13" s="11"/>
      <c r="S13" s="11"/>
      <c r="T13" s="11"/>
      <c r="X13" s="11"/>
      <c r="Y13" s="11"/>
      <c r="Z13" s="11"/>
      <c r="AA13" s="11"/>
      <c r="AB13" s="33">
        <f>INDEX($B$36:$B$60, MATCH(9, $AB$36:$AB$60, 0))</f>
        <v>9</v>
      </c>
      <c r="AC13" s="68" t="str">
        <f>INDEX($C$36:$C$60, MATCH(9, $AB$36:$AB$60, 0))</f>
        <v>Process 9</v>
      </c>
      <c r="AD13" s="69">
        <f>INDEX($AA$36:$AA$60, MATCH(9, $AB$36:$AB$60, 0))</f>
        <v>0</v>
      </c>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row>
    <row r="14" spans="1:266" s="3" customFormat="1" ht="25" customHeight="1" x14ac:dyDescent="0.2">
      <c r="A14" s="70"/>
      <c r="B14" s="73"/>
      <c r="C14" s="74"/>
      <c r="D14" s="74"/>
      <c r="E14" s="11"/>
      <c r="F14" s="11"/>
      <c r="G14" s="11"/>
      <c r="H14" s="11"/>
      <c r="I14" s="11"/>
      <c r="J14" s="11"/>
      <c r="K14" s="11"/>
      <c r="L14" s="11"/>
      <c r="M14" s="11"/>
      <c r="N14" s="11"/>
      <c r="O14" s="11"/>
      <c r="P14" s="11"/>
      <c r="Q14" s="11"/>
      <c r="R14" s="11"/>
      <c r="S14" s="11"/>
      <c r="T14" s="11"/>
      <c r="X14" s="11"/>
      <c r="Y14" s="11"/>
      <c r="Z14" s="11"/>
      <c r="AA14" s="11"/>
      <c r="AB14" s="33">
        <f>INDEX($B$36:$B$60, MATCH(10, $AB$36:$AB$60, 0))</f>
        <v>10</v>
      </c>
      <c r="AC14" s="68" t="str">
        <f>INDEX($C$36:$C$60, MATCH(10, $AB$36:$AB$60, 0))</f>
        <v>Process 10</v>
      </c>
      <c r="AD14" s="69">
        <f>INDEX($AA$36:$AA$60, MATCH(10, $AB$36:$AB$60, 0))</f>
        <v>0</v>
      </c>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row>
    <row r="15" spans="1:266" s="3" customFormat="1" ht="25" customHeight="1" x14ac:dyDescent="0.2">
      <c r="A15" s="70"/>
      <c r="B15" s="73"/>
      <c r="C15" s="74"/>
      <c r="D15" s="74"/>
      <c r="E15" s="11"/>
      <c r="F15" s="11"/>
      <c r="G15" s="11"/>
      <c r="H15" s="11"/>
      <c r="I15" s="11"/>
      <c r="J15" s="11"/>
      <c r="K15" s="11"/>
      <c r="L15" s="11"/>
      <c r="M15" s="11"/>
      <c r="N15" s="11"/>
      <c r="O15" s="11"/>
      <c r="P15" s="11"/>
      <c r="Q15" s="11"/>
      <c r="R15" s="11"/>
      <c r="S15" s="11"/>
      <c r="T15" s="11"/>
      <c r="X15" s="11"/>
      <c r="Y15" s="11"/>
      <c r="Z15" s="11"/>
      <c r="AA15" s="11"/>
      <c r="AB15" s="33">
        <f>INDEX($B$36:$B$60, MATCH(11, $AB$36:$AB$60, 0))</f>
        <v>11</v>
      </c>
      <c r="AC15" s="68" t="str">
        <f>INDEX($C$36:$C$60, MATCH(11, $AB$36:$AB$60, 0))</f>
        <v>Process 11</v>
      </c>
      <c r="AD15" s="69">
        <f>INDEX($AA$36:$AA$60, MATCH(11, $AB$36:$AB$60, 0))</f>
        <v>0</v>
      </c>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row>
    <row r="16" spans="1:266" s="3" customFormat="1" ht="25" customHeight="1" x14ac:dyDescent="0.2">
      <c r="A16" s="70"/>
      <c r="B16" s="73"/>
      <c r="C16" s="74"/>
      <c r="D16" s="74"/>
      <c r="E16" s="11"/>
      <c r="F16" s="11"/>
      <c r="G16" s="11"/>
      <c r="H16" s="11"/>
      <c r="I16" s="11"/>
      <c r="J16" s="11"/>
      <c r="K16" s="11"/>
      <c r="L16" s="11"/>
      <c r="M16" s="11"/>
      <c r="N16" s="11"/>
      <c r="O16" s="11"/>
      <c r="P16" s="11"/>
      <c r="Q16" s="11"/>
      <c r="R16" s="11"/>
      <c r="S16" s="11"/>
      <c r="T16" s="11"/>
      <c r="X16" s="11"/>
      <c r="Y16" s="11"/>
      <c r="Z16" s="11"/>
      <c r="AA16" s="11"/>
      <c r="AB16" s="33">
        <f>INDEX($B$36:$B$60, MATCH(12, $AB$36:$AB$60, 0))</f>
        <v>12</v>
      </c>
      <c r="AC16" s="68" t="str">
        <f>INDEX($C$36:$C$60, MATCH(12, $AB$36:$AB$60, 0))</f>
        <v>Process 12</v>
      </c>
      <c r="AD16" s="69">
        <f>INDEX($AA$36:$AA$60, MATCH(12, $AB$36:$AB$60, 0))</f>
        <v>0</v>
      </c>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row>
    <row r="17" spans="1:266" s="3" customFormat="1" ht="25" customHeight="1" x14ac:dyDescent="0.2">
      <c r="A17" s="70"/>
      <c r="B17" s="73"/>
      <c r="C17" s="74"/>
      <c r="D17" s="74"/>
      <c r="E17" s="11"/>
      <c r="F17" s="11"/>
      <c r="G17" s="11"/>
      <c r="H17" s="11"/>
      <c r="I17" s="11"/>
      <c r="J17" s="11"/>
      <c r="K17" s="11"/>
      <c r="L17" s="11"/>
      <c r="M17" s="11"/>
      <c r="N17" s="11"/>
      <c r="O17" s="11"/>
      <c r="P17" s="11"/>
      <c r="Q17" s="11"/>
      <c r="R17" s="11"/>
      <c r="S17" s="11"/>
      <c r="T17" s="11"/>
      <c r="X17" s="11"/>
      <c r="Y17" s="11"/>
      <c r="Z17" s="11"/>
      <c r="AA17" s="11"/>
      <c r="AB17" s="33">
        <f>INDEX($B$36:$B$60, MATCH(13, $AB$36:$AB$60, 0))</f>
        <v>13</v>
      </c>
      <c r="AC17" s="68" t="str">
        <f>INDEX($C$36:$C$60, MATCH(13, $AB$36:$AB$60, 0))</f>
        <v>Process 13</v>
      </c>
      <c r="AD17" s="69">
        <f>INDEX($AA$36:$AA$60, MATCH(13, $AB$36:$AB$60, 0))</f>
        <v>0</v>
      </c>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row>
    <row r="18" spans="1:266" s="3" customFormat="1" ht="25" customHeight="1" x14ac:dyDescent="0.2">
      <c r="A18" s="70"/>
      <c r="B18" s="73"/>
      <c r="C18" s="74"/>
      <c r="D18" s="74"/>
      <c r="E18" s="11"/>
      <c r="F18" s="11"/>
      <c r="G18" s="11"/>
      <c r="H18" s="11"/>
      <c r="I18" s="11"/>
      <c r="J18" s="11"/>
      <c r="K18" s="11"/>
      <c r="L18" s="11"/>
      <c r="M18" s="11"/>
      <c r="N18" s="11"/>
      <c r="O18" s="11"/>
      <c r="P18" s="11"/>
      <c r="Q18" s="11"/>
      <c r="R18" s="11"/>
      <c r="S18" s="11"/>
      <c r="T18" s="11"/>
      <c r="X18" s="11"/>
      <c r="Y18" s="11"/>
      <c r="Z18" s="11"/>
      <c r="AA18" s="11"/>
      <c r="AB18" s="33">
        <f>INDEX($B$36:$B$60, MATCH(14, $AB$36:$AB$60, 0))</f>
        <v>14</v>
      </c>
      <c r="AC18" s="68" t="str">
        <f>INDEX($C$36:$C$60, MATCH(14, $AB$36:$AB$60, 0))</f>
        <v>Process 14</v>
      </c>
      <c r="AD18" s="69">
        <f>INDEX($AA$36:$AA$60, MATCH(14, $AB$36:$AB$60, 0))</f>
        <v>0</v>
      </c>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row>
    <row r="19" spans="1:266" s="3" customFormat="1" ht="25" customHeight="1" x14ac:dyDescent="0.2">
      <c r="A19" s="70"/>
      <c r="B19" s="73"/>
      <c r="C19" s="74"/>
      <c r="D19" s="74"/>
      <c r="E19" s="11"/>
      <c r="F19" s="11"/>
      <c r="G19" s="11"/>
      <c r="H19" s="11"/>
      <c r="I19" s="11"/>
      <c r="J19" s="11"/>
      <c r="K19" s="11"/>
      <c r="L19" s="11"/>
      <c r="M19" s="11"/>
      <c r="N19" s="11"/>
      <c r="O19" s="11"/>
      <c r="P19" s="11"/>
      <c r="Q19" s="11"/>
      <c r="R19" s="11"/>
      <c r="S19" s="11"/>
      <c r="T19" s="11"/>
      <c r="X19" s="11"/>
      <c r="Y19" s="11"/>
      <c r="Z19" s="11"/>
      <c r="AA19" s="11"/>
      <c r="AB19" s="33">
        <f>INDEX($B$36:$B$60, MATCH(15, $AB$36:$AB$60, 0))</f>
        <v>15</v>
      </c>
      <c r="AC19" s="68" t="str">
        <f>INDEX($C$36:$C$60, MATCH(15, $AB$36:$AB$60, 0))</f>
        <v>Process 15</v>
      </c>
      <c r="AD19" s="69">
        <f>INDEX($AA$36:$AA$60, MATCH(15, $AB$36:$AB$60, 0))</f>
        <v>0</v>
      </c>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row>
    <row r="20" spans="1:266" s="3" customFormat="1" ht="25" customHeight="1" x14ac:dyDescent="0.2">
      <c r="A20" s="70"/>
      <c r="B20" s="73"/>
      <c r="C20" s="74"/>
      <c r="D20" s="74"/>
      <c r="E20" s="11"/>
      <c r="F20" s="11"/>
      <c r="G20" s="11"/>
      <c r="H20" s="11"/>
      <c r="I20" s="11"/>
      <c r="J20" s="11"/>
      <c r="K20" s="11"/>
      <c r="L20" s="11"/>
      <c r="M20" s="11"/>
      <c r="N20" s="11"/>
      <c r="O20" s="11"/>
      <c r="P20" s="11"/>
      <c r="Q20" s="11"/>
      <c r="R20" s="11"/>
      <c r="S20" s="11"/>
      <c r="T20" s="11"/>
      <c r="X20" s="11"/>
      <c r="Y20" s="11"/>
      <c r="Z20" s="11"/>
      <c r="AA20" s="11"/>
      <c r="AB20" s="33">
        <f>INDEX($B$36:$B$60, MATCH(16, $AB$36:$AB$60, 0))</f>
        <v>16</v>
      </c>
      <c r="AC20" s="68" t="str">
        <f>INDEX($C$36:$C$60, MATCH(16, $AB$36:$AB$60, 0))</f>
        <v>Process 16</v>
      </c>
      <c r="AD20" s="69">
        <f>INDEX($AA$36:$AA$60, MATCH(16, $AB$36:$AB$60, 0))</f>
        <v>0</v>
      </c>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row>
    <row r="21" spans="1:266" s="3" customFormat="1" ht="25" customHeight="1" x14ac:dyDescent="0.2">
      <c r="A21" s="70"/>
      <c r="B21" s="73"/>
      <c r="C21" s="74"/>
      <c r="D21" s="74"/>
      <c r="E21" s="11"/>
      <c r="F21" s="11"/>
      <c r="G21" s="11"/>
      <c r="H21" s="11"/>
      <c r="I21" s="11"/>
      <c r="J21" s="11"/>
      <c r="K21" s="11"/>
      <c r="L21" s="11"/>
      <c r="M21" s="11"/>
      <c r="N21" s="11"/>
      <c r="O21" s="11"/>
      <c r="P21" s="11"/>
      <c r="Q21" s="11"/>
      <c r="R21" s="11"/>
      <c r="S21" s="11"/>
      <c r="T21" s="11"/>
      <c r="X21" s="11"/>
      <c r="Y21" s="11"/>
      <c r="Z21" s="11"/>
      <c r="AA21" s="11"/>
      <c r="AB21" s="33">
        <f>INDEX($B$36:$B$60, MATCH(17, $AB$36:$AB$60, 0))</f>
        <v>17</v>
      </c>
      <c r="AC21" s="68" t="str">
        <f>INDEX($C$36:$C$60, MATCH(17, $AB$36:$AB$60, 0))</f>
        <v>Process 17</v>
      </c>
      <c r="AD21" s="69">
        <f>INDEX($AA$36:$AA$60, MATCH(17, $AB$36:$AB$60, 0))</f>
        <v>0</v>
      </c>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row>
    <row r="22" spans="1:266" s="3" customFormat="1" ht="25" customHeight="1" x14ac:dyDescent="0.2">
      <c r="A22" s="70"/>
      <c r="B22" s="73"/>
      <c r="C22" s="74"/>
      <c r="D22" s="74"/>
      <c r="E22" s="11"/>
      <c r="F22" s="11"/>
      <c r="G22" s="11"/>
      <c r="H22" s="11"/>
      <c r="I22" s="11"/>
      <c r="J22" s="11"/>
      <c r="K22" s="11"/>
      <c r="L22" s="11"/>
      <c r="M22" s="11"/>
      <c r="N22" s="11"/>
      <c r="O22" s="11"/>
      <c r="P22" s="11"/>
      <c r="Q22" s="11"/>
      <c r="R22" s="11"/>
      <c r="S22" s="11"/>
      <c r="T22" s="11"/>
      <c r="X22" s="11"/>
      <c r="Y22" s="11"/>
      <c r="Z22" s="11"/>
      <c r="AA22" s="11"/>
      <c r="AB22" s="33">
        <f>INDEX($B$36:$B$60, MATCH(18, $AB$36:$AB$60, 0))</f>
        <v>18</v>
      </c>
      <c r="AC22" s="68" t="str">
        <f>INDEX($C$36:$C$60, MATCH(18, $AB$36:$AB$60, 0))</f>
        <v>Process 18</v>
      </c>
      <c r="AD22" s="69">
        <f>INDEX($AA$36:$AA$60, MATCH(18, $AB$36:$AB$60, 0))</f>
        <v>0</v>
      </c>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row>
    <row r="23" spans="1:266" s="3" customFormat="1" ht="25" customHeight="1" x14ac:dyDescent="0.2">
      <c r="A23" s="70"/>
      <c r="B23" s="73"/>
      <c r="C23" s="74"/>
      <c r="D23" s="74"/>
      <c r="E23" s="11"/>
      <c r="F23" s="11"/>
      <c r="G23" s="11"/>
      <c r="H23" s="11"/>
      <c r="I23" s="11"/>
      <c r="J23" s="11"/>
      <c r="K23" s="11"/>
      <c r="L23" s="11"/>
      <c r="M23" s="11"/>
      <c r="N23" s="11"/>
      <c r="O23" s="11"/>
      <c r="P23" s="11"/>
      <c r="Q23" s="11"/>
      <c r="R23" s="11"/>
      <c r="S23" s="11"/>
      <c r="T23" s="11"/>
      <c r="X23" s="11"/>
      <c r="Y23" s="11"/>
      <c r="Z23" s="11"/>
      <c r="AA23" s="11"/>
      <c r="AB23" s="33">
        <f>INDEX($B$36:$B$60, MATCH(19, $AB$36:$AB$60, 0))</f>
        <v>19</v>
      </c>
      <c r="AC23" s="68" t="str">
        <f>INDEX($C$36:$C$60, MATCH(19, $AB$36:$AB$60, 0))</f>
        <v>Process 19</v>
      </c>
      <c r="AD23" s="69">
        <f>INDEX($AA$36:$AA$60, MATCH(19, $AB$36:$AB$60, 0))</f>
        <v>0</v>
      </c>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row>
    <row r="24" spans="1:266" s="3" customFormat="1" ht="25" customHeight="1" x14ac:dyDescent="0.2">
      <c r="A24" s="70"/>
      <c r="B24" s="73"/>
      <c r="C24" s="74"/>
      <c r="D24" s="74"/>
      <c r="E24" s="11"/>
      <c r="F24" s="11"/>
      <c r="G24" s="11"/>
      <c r="H24" s="11"/>
      <c r="I24" s="11"/>
      <c r="J24" s="11"/>
      <c r="K24" s="11"/>
      <c r="L24" s="11"/>
      <c r="M24" s="11"/>
      <c r="N24" s="11"/>
      <c r="O24" s="11"/>
      <c r="P24" s="11"/>
      <c r="Q24" s="11"/>
      <c r="R24" s="11"/>
      <c r="S24" s="11"/>
      <c r="T24" s="11"/>
      <c r="X24" s="11"/>
      <c r="Y24" s="11"/>
      <c r="Z24" s="11"/>
      <c r="AA24" s="11"/>
      <c r="AB24" s="33">
        <f>INDEX($B$36:$B$60, MATCH(20, $AB$36:$AB$60, 0))</f>
        <v>20</v>
      </c>
      <c r="AC24" s="68" t="str">
        <f>INDEX($C$36:$C$60, MATCH(20, $AB$36:$AB$60, 0))</f>
        <v>Process 20</v>
      </c>
      <c r="AD24" s="69">
        <f>INDEX($AA$36:$AA$60, MATCH(20, $AB$36:$AB$60, 0))</f>
        <v>0</v>
      </c>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row>
    <row r="25" spans="1:266" s="3" customFormat="1" ht="25" customHeight="1" x14ac:dyDescent="0.2">
      <c r="A25" s="70"/>
      <c r="B25" s="73"/>
      <c r="C25" s="74"/>
      <c r="D25" s="74"/>
      <c r="E25" s="11"/>
      <c r="F25" s="11"/>
      <c r="G25" s="11"/>
      <c r="H25" s="11"/>
      <c r="I25" s="11"/>
      <c r="J25" s="11"/>
      <c r="K25" s="11"/>
      <c r="L25" s="11"/>
      <c r="M25" s="11"/>
      <c r="N25" s="11"/>
      <c r="O25" s="11"/>
      <c r="P25" s="11"/>
      <c r="Q25" s="11"/>
      <c r="R25" s="11"/>
      <c r="S25" s="11"/>
      <c r="T25" s="11"/>
      <c r="X25" s="11"/>
      <c r="Y25" s="11"/>
      <c r="Z25" s="11"/>
      <c r="AA25" s="11"/>
      <c r="AB25" s="33">
        <f>INDEX($B$36:$B$60, MATCH(21, $AB$36:$AB$60, 0))</f>
        <v>21</v>
      </c>
      <c r="AC25" s="68" t="str">
        <f>INDEX($C$36:$C$60, MATCH(21, $AB$36:$AB$60, 0))</f>
        <v>Process 21</v>
      </c>
      <c r="AD25" s="69">
        <f>INDEX($AA$36:$AA$60, MATCH(21, $AB$36:$AB$60, 0))</f>
        <v>0</v>
      </c>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row>
    <row r="26" spans="1:266" s="3" customFormat="1" ht="25" customHeight="1" x14ac:dyDescent="0.2">
      <c r="A26" s="70"/>
      <c r="B26" s="73"/>
      <c r="C26" s="74"/>
      <c r="D26" s="74"/>
      <c r="E26" s="11"/>
      <c r="F26" s="11"/>
      <c r="G26" s="11"/>
      <c r="H26" s="11"/>
      <c r="I26" s="11"/>
      <c r="J26" s="11"/>
      <c r="K26" s="11"/>
      <c r="L26" s="11"/>
      <c r="M26" s="11"/>
      <c r="N26" s="11"/>
      <c r="O26" s="11"/>
      <c r="P26" s="11"/>
      <c r="Q26" s="11"/>
      <c r="R26" s="11"/>
      <c r="S26" s="11"/>
      <c r="T26" s="11"/>
      <c r="X26" s="11"/>
      <c r="Y26" s="11"/>
      <c r="Z26" s="11"/>
      <c r="AA26" s="11"/>
      <c r="AB26" s="33">
        <f>INDEX($B$36:$B$60, MATCH(22, $AB$36:$AB$60, 0))</f>
        <v>22</v>
      </c>
      <c r="AC26" s="68" t="str">
        <f>INDEX($C$36:$C$60, MATCH(22, $AB$36:$AB$60, 0))</f>
        <v>Process 22</v>
      </c>
      <c r="AD26" s="69">
        <f>INDEX($AA$36:$AA$60, MATCH(22, $AB$36:$AB$60, 0))</f>
        <v>0</v>
      </c>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row>
    <row r="27" spans="1:266" s="3" customFormat="1" ht="25" customHeight="1" x14ac:dyDescent="0.2">
      <c r="A27" s="70"/>
      <c r="B27" s="73"/>
      <c r="C27" s="74"/>
      <c r="D27" s="74"/>
      <c r="E27" s="11"/>
      <c r="F27" s="11"/>
      <c r="G27" s="11"/>
      <c r="H27" s="11"/>
      <c r="I27" s="11"/>
      <c r="J27" s="11"/>
      <c r="K27" s="11"/>
      <c r="L27" s="11"/>
      <c r="M27" s="11"/>
      <c r="N27" s="11"/>
      <c r="O27" s="11"/>
      <c r="P27" s="11"/>
      <c r="Q27" s="11"/>
      <c r="R27" s="11"/>
      <c r="S27" s="11"/>
      <c r="T27" s="11"/>
      <c r="X27" s="11"/>
      <c r="Y27" s="11"/>
      <c r="Z27" s="11"/>
      <c r="AA27" s="11"/>
      <c r="AB27" s="33">
        <f>INDEX($B$36:$B$60, MATCH(23, $AB$36:$AB$60, 0))</f>
        <v>23</v>
      </c>
      <c r="AC27" s="68" t="str">
        <f>INDEX($C$36:$C$60, MATCH(23, $AB$36:$AB$60, 0))</f>
        <v>Process 23</v>
      </c>
      <c r="AD27" s="69">
        <f>INDEX($AA$36:$AA$60, MATCH(23, $AB$36:$AB$60, 0))</f>
        <v>0</v>
      </c>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row>
    <row r="28" spans="1:266" s="3" customFormat="1" ht="25" customHeight="1" x14ac:dyDescent="0.2">
      <c r="A28" s="70"/>
      <c r="B28" s="73"/>
      <c r="C28" s="74"/>
      <c r="D28" s="74"/>
      <c r="E28" s="11"/>
      <c r="F28" s="11"/>
      <c r="G28" s="11"/>
      <c r="H28" s="11"/>
      <c r="I28" s="11"/>
      <c r="J28" s="11"/>
      <c r="K28" s="11"/>
      <c r="L28" s="11"/>
      <c r="M28" s="11"/>
      <c r="N28" s="11"/>
      <c r="O28" s="11"/>
      <c r="P28" s="11"/>
      <c r="Q28" s="11"/>
      <c r="R28" s="11"/>
      <c r="S28" s="11"/>
      <c r="T28" s="11"/>
      <c r="X28" s="11"/>
      <c r="Y28" s="11"/>
      <c r="Z28" s="11"/>
      <c r="AA28" s="11"/>
      <c r="AB28" s="33">
        <f>INDEX($B$36:$B$60, MATCH(24, $AB$36:$AB$60, 0))</f>
        <v>24</v>
      </c>
      <c r="AC28" s="68" t="str">
        <f>INDEX($C$36:$C$60, MATCH(24, $AB$36:$AB$60, 0))</f>
        <v>Process 24</v>
      </c>
      <c r="AD28" s="69">
        <f>INDEX($AA$36:$AA$60, MATCH(24, $AB$36:$AB$60, 0))</f>
        <v>0</v>
      </c>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row>
    <row r="29" spans="1:266" s="3" customFormat="1" ht="25" customHeight="1" x14ac:dyDescent="0.2">
      <c r="A29" s="70"/>
      <c r="B29" s="73"/>
      <c r="C29" s="74"/>
      <c r="D29" s="74"/>
      <c r="E29" s="11"/>
      <c r="F29" s="11"/>
      <c r="G29" s="11"/>
      <c r="H29" s="11"/>
      <c r="I29" s="11"/>
      <c r="J29" s="11"/>
      <c r="K29" s="11"/>
      <c r="L29" s="11"/>
      <c r="M29" s="11"/>
      <c r="N29" s="11"/>
      <c r="O29" s="11"/>
      <c r="P29" s="11"/>
      <c r="Q29" s="11"/>
      <c r="R29" s="11"/>
      <c r="S29" s="11"/>
      <c r="T29" s="11"/>
      <c r="X29" s="11"/>
      <c r="Y29" s="11"/>
      <c r="Z29" s="11"/>
      <c r="AA29" s="11"/>
      <c r="AB29" s="33">
        <f>INDEX($B$36:$B$60, MATCH(25, $AB$36:$AB$60, 0))</f>
        <v>25</v>
      </c>
      <c r="AC29" s="68" t="str">
        <f>INDEX($C$36:$C$60, MATCH(25, $AB$36:$AB$60, 0))</f>
        <v>Process 25</v>
      </c>
      <c r="AD29" s="69">
        <f>INDEX($AA$36:$AA$60, MATCH(25, $AB$36:$AB$60, 0))</f>
        <v>0</v>
      </c>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c r="IX29" s="4"/>
      <c r="IY29" s="4"/>
      <c r="IZ29" s="4"/>
      <c r="JA29" s="4"/>
      <c r="JB29" s="4"/>
      <c r="JC29" s="4"/>
      <c r="JD29" s="4"/>
      <c r="JE29" s="4"/>
      <c r="JF29" s="4"/>
    </row>
    <row r="30" spans="1:266" s="3" customFormat="1" ht="25" customHeight="1" x14ac:dyDescent="0.2">
      <c r="A30" s="70"/>
      <c r="B30" s="73"/>
      <c r="C30" s="74"/>
      <c r="D30" s="74"/>
      <c r="E30" s="11"/>
      <c r="F30" s="11"/>
      <c r="G30" s="11"/>
      <c r="H30" s="11"/>
      <c r="I30" s="11"/>
      <c r="J30" s="11"/>
      <c r="K30" s="11"/>
      <c r="L30" s="11"/>
      <c r="M30" s="11"/>
      <c r="N30" s="11"/>
      <c r="O30" s="11"/>
      <c r="P30" s="11"/>
      <c r="Q30" s="11"/>
      <c r="R30" s="11"/>
      <c r="S30" s="11"/>
      <c r="T30" s="11"/>
      <c r="U30" s="11"/>
      <c r="V30" s="11"/>
      <c r="W30" s="11"/>
      <c r="X30" s="11"/>
      <c r="Y30" s="11"/>
      <c r="Z30" s="11"/>
      <c r="AA30" s="11"/>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row>
    <row r="31" spans="1:266" s="50" customFormat="1" ht="19" x14ac:dyDescent="0.25">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row>
    <row r="32" spans="1:266" s="50" customFormat="1" ht="165" customHeight="1" x14ac:dyDescent="0.25">
      <c r="A32" s="51"/>
      <c r="B32" s="49"/>
      <c r="C32" s="49"/>
      <c r="D32" s="49"/>
      <c r="E32" s="76" t="s">
        <v>0</v>
      </c>
      <c r="F32" s="76" t="s">
        <v>30</v>
      </c>
      <c r="G32" s="76" t="s">
        <v>1</v>
      </c>
      <c r="H32" s="76" t="s">
        <v>4</v>
      </c>
      <c r="I32" s="76" t="s">
        <v>6</v>
      </c>
      <c r="J32" s="52" t="s">
        <v>29</v>
      </c>
      <c r="K32" s="52" t="s">
        <v>28</v>
      </c>
      <c r="L32" s="52" t="s">
        <v>27</v>
      </c>
      <c r="M32" s="52" t="s">
        <v>26</v>
      </c>
      <c r="N32" s="52" t="s">
        <v>25</v>
      </c>
      <c r="O32" s="79" t="s">
        <v>24</v>
      </c>
      <c r="P32" s="53" t="s">
        <v>23</v>
      </c>
      <c r="Q32" s="53" t="s">
        <v>22</v>
      </c>
      <c r="R32" s="53" t="s">
        <v>21</v>
      </c>
      <c r="S32" s="53" t="s">
        <v>20</v>
      </c>
      <c r="T32" s="54" t="s">
        <v>19</v>
      </c>
      <c r="U32" s="83" t="s">
        <v>18</v>
      </c>
      <c r="V32" s="83" t="s">
        <v>2</v>
      </c>
      <c r="W32" s="83" t="s">
        <v>3</v>
      </c>
      <c r="X32" s="84" t="s">
        <v>5</v>
      </c>
      <c r="Y32" s="84" t="s">
        <v>83</v>
      </c>
      <c r="Z32" s="87" t="s">
        <v>17</v>
      </c>
      <c r="AA32" s="95" t="s">
        <v>16</v>
      </c>
    </row>
    <row r="33" spans="1:28" s="50" customFormat="1" ht="8" customHeight="1" x14ac:dyDescent="0.25">
      <c r="A33" s="51"/>
      <c r="B33" s="49"/>
      <c r="C33" s="49"/>
      <c r="D33" s="49"/>
      <c r="E33" s="77"/>
      <c r="F33" s="77"/>
      <c r="G33" s="77"/>
      <c r="H33" s="78"/>
      <c r="I33" s="78"/>
      <c r="J33" s="55"/>
      <c r="K33" s="55"/>
      <c r="L33" s="55"/>
      <c r="M33" s="55"/>
      <c r="N33" s="55"/>
      <c r="O33" s="80"/>
      <c r="P33" s="56"/>
      <c r="Q33" s="56"/>
      <c r="R33" s="56"/>
      <c r="S33" s="56"/>
      <c r="T33" s="57"/>
      <c r="U33" s="85"/>
      <c r="V33" s="85"/>
      <c r="W33" s="85"/>
      <c r="X33" s="86"/>
      <c r="Y33" s="86"/>
      <c r="Z33" s="88"/>
      <c r="AA33" s="95"/>
    </row>
    <row r="34" spans="1:28" s="61" customFormat="1" ht="30" customHeight="1" x14ac:dyDescent="0.15">
      <c r="A34" s="58"/>
      <c r="B34" s="97" t="s">
        <v>78</v>
      </c>
      <c r="C34" s="97"/>
      <c r="D34" s="59"/>
      <c r="E34" s="60">
        <v>0.3</v>
      </c>
      <c r="F34" s="60">
        <v>0.15</v>
      </c>
      <c r="G34" s="60">
        <v>0.1</v>
      </c>
      <c r="H34" s="60">
        <v>0.15</v>
      </c>
      <c r="I34" s="60">
        <v>0.3</v>
      </c>
      <c r="J34" s="60">
        <v>0</v>
      </c>
      <c r="K34" s="60">
        <v>0</v>
      </c>
      <c r="L34" s="60">
        <v>0</v>
      </c>
      <c r="M34" s="60">
        <v>0</v>
      </c>
      <c r="N34" s="60">
        <v>0</v>
      </c>
      <c r="O34" s="81">
        <f>SUM(E34:N34)</f>
        <v>1</v>
      </c>
      <c r="P34" s="60"/>
      <c r="Q34" s="60"/>
      <c r="R34" s="60"/>
      <c r="S34" s="60"/>
      <c r="T34" s="60"/>
      <c r="U34" s="60">
        <v>0.3</v>
      </c>
      <c r="V34" s="60">
        <v>0.2</v>
      </c>
      <c r="W34" s="60">
        <v>0.2</v>
      </c>
      <c r="X34" s="60">
        <v>0.1</v>
      </c>
      <c r="Y34" s="60">
        <v>0.2</v>
      </c>
      <c r="Z34" s="89">
        <f>SUM(P34:Y34)</f>
        <v>1</v>
      </c>
      <c r="AA34" s="95"/>
    </row>
    <row r="35" spans="1:28" s="50" customFormat="1" ht="30" customHeight="1" x14ac:dyDescent="0.25">
      <c r="A35" s="49"/>
      <c r="B35" s="12" t="s">
        <v>15</v>
      </c>
      <c r="C35" s="13" t="s">
        <v>32</v>
      </c>
      <c r="D35" s="14"/>
      <c r="E35" s="98" t="s">
        <v>13</v>
      </c>
      <c r="F35" s="99"/>
      <c r="G35" s="99"/>
      <c r="H35" s="99"/>
      <c r="I35" s="99"/>
      <c r="J35" s="99"/>
      <c r="K35" s="99"/>
      <c r="L35" s="99"/>
      <c r="M35" s="99"/>
      <c r="N35" s="99"/>
      <c r="O35" s="100"/>
      <c r="P35" s="101" t="s">
        <v>12</v>
      </c>
      <c r="Q35" s="102"/>
      <c r="R35" s="102"/>
      <c r="S35" s="102"/>
      <c r="T35" s="102"/>
      <c r="U35" s="102"/>
      <c r="V35" s="102"/>
      <c r="W35" s="102"/>
      <c r="X35" s="102"/>
      <c r="Y35" s="102"/>
      <c r="Z35" s="102"/>
      <c r="AA35" s="96"/>
      <c r="AB35" s="13" t="s">
        <v>54</v>
      </c>
    </row>
    <row r="36" spans="1:28" s="50" customFormat="1" ht="25" customHeight="1" x14ac:dyDescent="0.25">
      <c r="A36" s="49"/>
      <c r="B36" s="33">
        <v>1</v>
      </c>
      <c r="C36" s="48" t="str">
        <f>'Inventory &amp; Classification'!B6</f>
        <v>Sample Process 1</v>
      </c>
      <c r="D36" s="35"/>
      <c r="E36" s="16" cm="1">
        <f t="array" ref="E36">_xlfn.IFS('Inventory &amp; Classification'!G6="Quarterly",1,'Inventory &amp; Classification'!G6="Monthly",4,'Inventory &amp; Classification'!G6="Weekly",7,'Inventory &amp; Classification'!G6="Daily",10,TRUE,0)</f>
        <v>10</v>
      </c>
      <c r="F36" s="16" cm="1">
        <f t="array" ref="F36">_xlfn.IFS('Inventory &amp; Classification'!H6="Under 2 Hours",1,'Inventory &amp; Classification'!H6="3-4 Hours",4,'Inventory &amp; Classification'!H6="Over 4 Hours",7,'Inventory &amp; Classification'!H6="1 or more days",10,TRUE,0)</f>
        <v>1</v>
      </c>
      <c r="G36" s="16" cm="1">
        <f t="array" ref="G36">_xlfn.IFS('Inventory &amp; Classification'!I6="Low",1,'Inventory &amp; Classification'!I6="Medium",4,'Inventory &amp; Classification'!I6="High",7,'Inventory &amp; Classification'!I6="Critical",10,TRUE,0)</f>
        <v>1</v>
      </c>
      <c r="H36" s="16" cm="1">
        <f t="array" ref="H36">_xlfn.IFS('Inventory &amp; Classification'!L6="No Risk",1,'Inventory &amp; Classification'!L6="Low Risk",4,'Inventory &amp; Classification'!L6="Some Risk",7,'Inventory &amp; Classification'!L6="High Risk",10,TRUE,0)</f>
        <v>4</v>
      </c>
      <c r="I36" s="16" cm="1">
        <f t="array" ref="I36">_xlfn.IFS('Inventory &amp; Classification'!N6="Low",1,'Inventory &amp; Classification'!N6="Medium",4,'Inventory &amp; Classification'!N6="High",7,'Inventory &amp; Classification'!N6="Mission Critical",10,TRUE,0)</f>
        <v>10</v>
      </c>
      <c r="J36" s="16"/>
      <c r="K36" s="16"/>
      <c r="L36" s="16"/>
      <c r="M36" s="16"/>
      <c r="N36" s="16"/>
      <c r="O36" s="82">
        <f t="shared" ref="O36:O60" si="0">(E36*E$34)+(F36*F$34)+(G36*G$34)+(H36*H$34)+(I36*I$34)</f>
        <v>6.85</v>
      </c>
      <c r="P36" s="16"/>
      <c r="Q36" s="16"/>
      <c r="R36" s="16"/>
      <c r="S36" s="16"/>
      <c r="T36" s="16"/>
      <c r="U36" s="16" cm="1">
        <f t="array" ref="U36">_xlfn.IFS('Inventory &amp; Classification'!F6="1 Tool",1,'Inventory &amp; Classification'!F6="2 Tools",4,'Inventory &amp; Classification'!F6="3-4 Tools",7,'Inventory &amp; Classification'!F6="Over 4 Tools",10, TRUE, 0)</f>
        <v>1</v>
      </c>
      <c r="V36" s="16" cm="1">
        <f t="array" ref="V36">_xlfn.IFS('Inventory &amp; Classification'!J6="Highly Repeatable",1,'Inventory &amp; Classification'!J6="Somewhat Repeatable",4,'Inventory &amp; Classification'!J6="Somewhat Irregular",7,'Inventory &amp; Classification'!J6="Highly Irregular",10, TRUE, 0)</f>
        <v>4</v>
      </c>
      <c r="W36" s="16" cm="1">
        <f t="array" ref="W36">_xlfn.IFS('Inventory &amp; Classification'!K6="All Rules",1,'Inventory &amp; Classification'!K6="Mostly Rules",4,'Inventory &amp; Classification'!K6="Mostly Judgement",7,'Inventory &amp; Classification'!K6="All Judgement",10, TRUE, 0)</f>
        <v>10</v>
      </c>
      <c r="X36" s="16" cm="1">
        <f t="array" ref="X36">_xlfn.IFS('Inventory &amp; Classification'!M6="Simple",1,'Inventory &amp; Classification'!M6="Somewhat Complex",4,'Inventory &amp; Classification'!M6="Complex",7,'Inventory &amp; Classification'!M6="Very Complex",10, TRUE, 0)</f>
        <v>1</v>
      </c>
      <c r="Y36" s="16" cm="1">
        <f t="array" ref="Y36">_xlfn.IFS('Inventory &amp; Classification'!O6="Poor",1,'Inventory &amp; Classification'!O6="Average",4,'Inventory &amp; Classification'!O6="Above Average",7,'Inventory &amp; Classification'!O6="Ideal",10,TRUE,0)</f>
        <v>1</v>
      </c>
      <c r="Z36" s="90">
        <f t="shared" ref="Z36:Z60" si="1">(Y36*Y$34)+(X36*X$34)+(W36*W$34)+(V36*V$34)+(U36*U$34)</f>
        <v>3.3999999999999995</v>
      </c>
      <c r="AA36" s="62">
        <f t="shared" ref="AA36:AA60" si="2">IF(O36+Z36=0,0,O36+(10-Z36))</f>
        <v>13.45</v>
      </c>
      <c r="AB36" s="75">
        <f>RANK(AA36,$AA$36:$AA$60,0)+COUNTIF($AA$36:AA36,AA36)-1</f>
        <v>1</v>
      </c>
    </row>
    <row r="37" spans="1:28" s="50" customFormat="1" ht="25" customHeight="1" x14ac:dyDescent="0.25">
      <c r="A37" s="49"/>
      <c r="B37" s="33">
        <v>2</v>
      </c>
      <c r="C37" s="48" t="str">
        <f>'Inventory &amp; Classification'!B7</f>
        <v>Process 2</v>
      </c>
      <c r="D37" s="35"/>
      <c r="E37" s="16" cm="1">
        <f t="array" ref="E37">_xlfn.IFS('Inventory &amp; Classification'!G7="Quarterly",1,'Inventory &amp; Classification'!G7="Monthly",4,'Inventory &amp; Classification'!G7="Weekly",7,'Inventory &amp; Classification'!G7="Daily",10,TRUE,0)</f>
        <v>0</v>
      </c>
      <c r="F37" s="16" cm="1">
        <f t="array" ref="F37">_xlfn.IFS('Inventory &amp; Classification'!H7="Under 2 Hours",1,'Inventory &amp; Classification'!H7="3-4 Hours",4,'Inventory &amp; Classification'!H7="Over 4 Hours",7,'Inventory &amp; Classification'!H7="1 or more days",10,TRUE,0)</f>
        <v>0</v>
      </c>
      <c r="G37" s="16" cm="1">
        <f t="array" ref="G37">_xlfn.IFS('Inventory &amp; Classification'!I7="Low",1,'Inventory &amp; Classification'!I7="Medium",4,'Inventory &amp; Classification'!I7="High",7,'Inventory &amp; Classification'!I7="Critical",10,TRUE,0)</f>
        <v>0</v>
      </c>
      <c r="H37" s="16" cm="1">
        <f t="array" ref="H37">_xlfn.IFS('Inventory &amp; Classification'!L7="No Risk",1,'Inventory &amp; Classification'!L7="Low Risk",4,'Inventory &amp; Classification'!L7="Some Risk",7,'Inventory &amp; Classification'!L7="High Risk",10,TRUE,0)</f>
        <v>0</v>
      </c>
      <c r="I37" s="16" cm="1">
        <f t="array" ref="I37">_xlfn.IFS('Inventory &amp; Classification'!N7="Low",1,'Inventory &amp; Classification'!N7="Medium",4,'Inventory &amp; Classification'!N7="High",7,'Inventory &amp; Classification'!N7="Mission Critical",10,TRUE,0)</f>
        <v>0</v>
      </c>
      <c r="J37" s="16"/>
      <c r="K37" s="16"/>
      <c r="L37" s="16"/>
      <c r="M37" s="16"/>
      <c r="N37" s="16"/>
      <c r="O37" s="82">
        <f t="shared" si="0"/>
        <v>0</v>
      </c>
      <c r="P37" s="16"/>
      <c r="Q37" s="16"/>
      <c r="R37" s="16"/>
      <c r="S37" s="16"/>
      <c r="T37" s="16"/>
      <c r="U37" s="16" cm="1">
        <f t="array" ref="U37">_xlfn.IFS('Inventory &amp; Classification'!F7="1 Tool",1,'Inventory &amp; Classification'!F7="2 Tools",4,'Inventory &amp; Classification'!F7="3-4 Tools",7,'Inventory &amp; Classification'!F7="Over 4 Tools",10, TRUE, 0)</f>
        <v>0</v>
      </c>
      <c r="V37" s="16" cm="1">
        <f t="array" ref="V37">_xlfn.IFS('Inventory &amp; Classification'!J7="Highly Repeatable",1,'Inventory &amp; Classification'!J7="Somewhat Repeatable",4,'Inventory &amp; Classification'!J7="Somewhat Irregular",7,'Inventory &amp; Classification'!J7="Highly Irregular",10, TRUE, 0)</f>
        <v>0</v>
      </c>
      <c r="W37" s="16" cm="1">
        <f t="array" ref="W37">_xlfn.IFS('Inventory &amp; Classification'!K7="All Rules",1,'Inventory &amp; Classification'!K7="Mostly Rules",4,'Inventory &amp; Classification'!K7="Mostly Judgement",7,'Inventory &amp; Classification'!K7="All Judgement",10, TRUE, 0)</f>
        <v>0</v>
      </c>
      <c r="X37" s="16" cm="1">
        <f t="array" ref="X37">_xlfn.IFS('Inventory &amp; Classification'!M7="Simple",1,'Inventory &amp; Classification'!M7="Somewhat Complex",4,'Inventory &amp; Classification'!M7="Complex",7,'Inventory &amp; Classification'!M7="Very Complex",10, TRUE, 0)</f>
        <v>0</v>
      </c>
      <c r="Y37" s="16" cm="1">
        <f t="array" ref="Y37">_xlfn.IFS('Inventory &amp; Classification'!O7="Poor",1,'Inventory &amp; Classification'!O7="Average",4,'Inventory &amp; Classification'!O7="Above Average",7,'Inventory &amp; Classification'!O7="Ideal",10,TRUE,0)</f>
        <v>0</v>
      </c>
      <c r="Z37" s="90">
        <f t="shared" si="1"/>
        <v>0</v>
      </c>
      <c r="AA37" s="63">
        <f t="shared" si="2"/>
        <v>0</v>
      </c>
      <c r="AB37" s="75">
        <f>RANK(AA37,$AA$36:$AA$60,0)+COUNTIF($AA$36:AA37,AA37)-1</f>
        <v>2</v>
      </c>
    </row>
    <row r="38" spans="1:28" s="65" customFormat="1" ht="25" customHeight="1" x14ac:dyDescent="0.25">
      <c r="A38" s="64"/>
      <c r="B38" s="33">
        <v>3</v>
      </c>
      <c r="C38" s="48" t="str">
        <f>'Inventory &amp; Classification'!B8</f>
        <v>Process 3</v>
      </c>
      <c r="D38" s="35"/>
      <c r="E38" s="16" cm="1">
        <f t="array" ref="E38">_xlfn.IFS('Inventory &amp; Classification'!G8="Quarterly",1,'Inventory &amp; Classification'!G8="Monthly",4,'Inventory &amp; Classification'!G8="Weekly",7,'Inventory &amp; Classification'!G8="Daily",10,TRUE,0)</f>
        <v>0</v>
      </c>
      <c r="F38" s="16" cm="1">
        <f t="array" ref="F38">_xlfn.IFS('Inventory &amp; Classification'!H8="Under 2 Hours",1,'Inventory &amp; Classification'!H8="3-4 Hours",4,'Inventory &amp; Classification'!H8="Over 4 Hours",7,'Inventory &amp; Classification'!H8="1 or more days",10,TRUE,0)</f>
        <v>0</v>
      </c>
      <c r="G38" s="16" cm="1">
        <f t="array" ref="G38">_xlfn.IFS('Inventory &amp; Classification'!I8="Low",1,'Inventory &amp; Classification'!I8="Medium",4,'Inventory &amp; Classification'!I8="High",7,'Inventory &amp; Classification'!I8="Critical",10,TRUE,0)</f>
        <v>0</v>
      </c>
      <c r="H38" s="16" cm="1">
        <f t="array" ref="H38">_xlfn.IFS('Inventory &amp; Classification'!L8="No Risk",1,'Inventory &amp; Classification'!L8="Low Risk",4,'Inventory &amp; Classification'!L8="Some Risk",7,'Inventory &amp; Classification'!L8="High Risk",10,TRUE,0)</f>
        <v>0</v>
      </c>
      <c r="I38" s="16" cm="1">
        <f t="array" ref="I38">_xlfn.IFS('Inventory &amp; Classification'!N8="Low",1,'Inventory &amp; Classification'!N8="Medium",4,'Inventory &amp; Classification'!N8="High",7,'Inventory &amp; Classification'!N8="Mission Critical",10,TRUE,0)</f>
        <v>0</v>
      </c>
      <c r="J38" s="16"/>
      <c r="K38" s="16"/>
      <c r="L38" s="16"/>
      <c r="M38" s="16"/>
      <c r="N38" s="16"/>
      <c r="O38" s="82">
        <f t="shared" si="0"/>
        <v>0</v>
      </c>
      <c r="P38" s="16"/>
      <c r="Q38" s="16"/>
      <c r="R38" s="16"/>
      <c r="S38" s="16"/>
      <c r="T38" s="16"/>
      <c r="U38" s="16" cm="1">
        <f t="array" ref="U38">_xlfn.IFS('Inventory &amp; Classification'!F8="1 Tool",1,'Inventory &amp; Classification'!F8="2 Tools",4,'Inventory &amp; Classification'!F8="3-4 Tools",7,'Inventory &amp; Classification'!F8="Over 4 Tools",10, TRUE, 0)</f>
        <v>0</v>
      </c>
      <c r="V38" s="16" cm="1">
        <f t="array" ref="V38">_xlfn.IFS('Inventory &amp; Classification'!J8="Highly Repeatable",1,'Inventory &amp; Classification'!J8="Somewhat Repeatable",4,'Inventory &amp; Classification'!J8="Somewhat Irregular",7,'Inventory &amp; Classification'!J8="Highly Irregular",10, TRUE, 0)</f>
        <v>0</v>
      </c>
      <c r="W38" s="16" cm="1">
        <f t="array" ref="W38">_xlfn.IFS('Inventory &amp; Classification'!K8="All Rules",1,'Inventory &amp; Classification'!K8="Mostly Rules",4,'Inventory &amp; Classification'!K8="Mostly Judgement",7,'Inventory &amp; Classification'!K8="All Judgement",10, TRUE, 0)</f>
        <v>0</v>
      </c>
      <c r="X38" s="16" cm="1">
        <f t="array" ref="X38">_xlfn.IFS('Inventory &amp; Classification'!M8="Simple",1,'Inventory &amp; Classification'!M8="Somewhat Complex",4,'Inventory &amp; Classification'!M8="Complex",7,'Inventory &amp; Classification'!M8="Very Complex",10, TRUE, 0)</f>
        <v>0</v>
      </c>
      <c r="Y38" s="16" cm="1">
        <f t="array" ref="Y38">_xlfn.IFS('Inventory &amp; Classification'!O8="Poor",1,'Inventory &amp; Classification'!O8="Average",4,'Inventory &amp; Classification'!O8="Above Average",7,'Inventory &amp; Classification'!O8="Ideal",10,TRUE,0)</f>
        <v>0</v>
      </c>
      <c r="Z38" s="90">
        <f t="shared" si="1"/>
        <v>0</v>
      </c>
      <c r="AA38" s="63">
        <f t="shared" si="2"/>
        <v>0</v>
      </c>
      <c r="AB38" s="75">
        <f>RANK(AA38,$AA$36:$AA$60,0)+COUNTIF($AA$36:AA38,AA38)-1</f>
        <v>3</v>
      </c>
    </row>
    <row r="39" spans="1:28" s="50" customFormat="1" ht="25" customHeight="1" x14ac:dyDescent="0.25">
      <c r="A39" s="49"/>
      <c r="B39" s="33">
        <v>4</v>
      </c>
      <c r="C39" s="48" t="str">
        <f>'Inventory &amp; Classification'!B9</f>
        <v>Process 4</v>
      </c>
      <c r="D39" s="35"/>
      <c r="E39" s="16" cm="1">
        <f t="array" ref="E39">_xlfn.IFS('Inventory &amp; Classification'!G9="Quarterly",1,'Inventory &amp; Classification'!G9="Monthly",4,'Inventory &amp; Classification'!G9="Weekly",7,'Inventory &amp; Classification'!G9="Daily",10,TRUE,0)</f>
        <v>0</v>
      </c>
      <c r="F39" s="16" cm="1">
        <f t="array" ref="F39">_xlfn.IFS('Inventory &amp; Classification'!H9="Under 2 Hours",1,'Inventory &amp; Classification'!H9="3-4 Hours",4,'Inventory &amp; Classification'!H9="Over 4 Hours",7,'Inventory &amp; Classification'!H9="1 or more days",10,TRUE,0)</f>
        <v>0</v>
      </c>
      <c r="G39" s="16" cm="1">
        <f t="array" ref="G39">_xlfn.IFS('Inventory &amp; Classification'!I9="Low",1,'Inventory &amp; Classification'!I9="Medium",4,'Inventory &amp; Classification'!I9="High",7,'Inventory &amp; Classification'!I9="Critical",10,TRUE,0)</f>
        <v>0</v>
      </c>
      <c r="H39" s="16" cm="1">
        <f t="array" ref="H39">_xlfn.IFS('Inventory &amp; Classification'!L9="No Risk",1,'Inventory &amp; Classification'!L9="Low Risk",4,'Inventory &amp; Classification'!L9="Some Risk",7,'Inventory &amp; Classification'!L9="High Risk",10,TRUE,0)</f>
        <v>0</v>
      </c>
      <c r="I39" s="16" cm="1">
        <f t="array" ref="I39">_xlfn.IFS('Inventory &amp; Classification'!N9="Low",1,'Inventory &amp; Classification'!N9="Medium",4,'Inventory &amp; Classification'!N9="High",7,'Inventory &amp; Classification'!N9="Mission Critical",10,TRUE,0)</f>
        <v>0</v>
      </c>
      <c r="J39" s="16"/>
      <c r="K39" s="16"/>
      <c r="L39" s="16"/>
      <c r="M39" s="16"/>
      <c r="N39" s="16"/>
      <c r="O39" s="82">
        <f t="shared" si="0"/>
        <v>0</v>
      </c>
      <c r="P39" s="16"/>
      <c r="Q39" s="16"/>
      <c r="R39" s="16"/>
      <c r="S39" s="16"/>
      <c r="T39" s="16"/>
      <c r="U39" s="16" cm="1">
        <f t="array" ref="U39">_xlfn.IFS('Inventory &amp; Classification'!F9="1 Tool",1,'Inventory &amp; Classification'!F9="2 Tools",4,'Inventory &amp; Classification'!F9="3-4 Tools",7,'Inventory &amp; Classification'!F9="Over 4 Tools",10, TRUE, 0)</f>
        <v>0</v>
      </c>
      <c r="V39" s="16" cm="1">
        <f t="array" ref="V39">_xlfn.IFS('Inventory &amp; Classification'!J9="Highly Repeatable",1,'Inventory &amp; Classification'!J9="Somewhat Repeatable",4,'Inventory &amp; Classification'!J9="Somewhat Irregular",7,'Inventory &amp; Classification'!J9="Highly Irregular",10, TRUE, 0)</f>
        <v>0</v>
      </c>
      <c r="W39" s="16" cm="1">
        <f t="array" ref="W39">_xlfn.IFS('Inventory &amp; Classification'!K9="All Rules",1,'Inventory &amp; Classification'!K9="Mostly Rules",4,'Inventory &amp; Classification'!K9="Mostly Judgement",7,'Inventory &amp; Classification'!K9="All Judgement",10, TRUE, 0)</f>
        <v>0</v>
      </c>
      <c r="X39" s="16" cm="1">
        <f t="array" ref="X39">_xlfn.IFS('Inventory &amp; Classification'!M9="Simple",1,'Inventory &amp; Classification'!M9="Somewhat Complex",4,'Inventory &amp; Classification'!M9="Complex",7,'Inventory &amp; Classification'!M9="Very Complex",10, TRUE, 0)</f>
        <v>0</v>
      </c>
      <c r="Y39" s="16" cm="1">
        <f t="array" ref="Y39">_xlfn.IFS('Inventory &amp; Classification'!O9="Poor",1,'Inventory &amp; Classification'!O9="Average",4,'Inventory &amp; Classification'!O9="Above Average",7,'Inventory &amp; Classification'!O9="Ideal",10,TRUE,0)</f>
        <v>0</v>
      </c>
      <c r="Z39" s="90">
        <f t="shared" si="1"/>
        <v>0</v>
      </c>
      <c r="AA39" s="63">
        <f t="shared" si="2"/>
        <v>0</v>
      </c>
      <c r="AB39" s="75">
        <f>RANK(AA39,$AA$36:$AA$60,0)+COUNTIF($AA$36:AA39,AA39)-1</f>
        <v>4</v>
      </c>
    </row>
    <row r="40" spans="1:28" s="50" customFormat="1" ht="25" customHeight="1" x14ac:dyDescent="0.25">
      <c r="A40" s="49"/>
      <c r="B40" s="33">
        <v>5</v>
      </c>
      <c r="C40" s="48" t="str">
        <f>'Inventory &amp; Classification'!B10</f>
        <v>Process 5</v>
      </c>
      <c r="D40" s="35"/>
      <c r="E40" s="16" cm="1">
        <f t="array" ref="E40">_xlfn.IFS('Inventory &amp; Classification'!G10="Quarterly",1,'Inventory &amp; Classification'!G10="Monthly",4,'Inventory &amp; Classification'!G10="Weekly",7,'Inventory &amp; Classification'!G10="Daily",10,TRUE,0)</f>
        <v>0</v>
      </c>
      <c r="F40" s="16" cm="1">
        <f t="array" ref="F40">_xlfn.IFS('Inventory &amp; Classification'!H10="Under 2 Hours",1,'Inventory &amp; Classification'!H10="3-4 Hours",4,'Inventory &amp; Classification'!H10="Over 4 Hours",7,'Inventory &amp; Classification'!H10="1 or more days",10,TRUE,0)</f>
        <v>0</v>
      </c>
      <c r="G40" s="16" cm="1">
        <f t="array" ref="G40">_xlfn.IFS('Inventory &amp; Classification'!I10="Low",1,'Inventory &amp; Classification'!I10="Medium",4,'Inventory &amp; Classification'!I10="High",7,'Inventory &amp; Classification'!I10="Critical",10,TRUE,0)</f>
        <v>0</v>
      </c>
      <c r="H40" s="16" cm="1">
        <f t="array" ref="H40">_xlfn.IFS('Inventory &amp; Classification'!L10="No Risk",1,'Inventory &amp; Classification'!L10="Low Risk",4,'Inventory &amp; Classification'!L10="Some Risk",7,'Inventory &amp; Classification'!L10="High Risk",10,TRUE,0)</f>
        <v>0</v>
      </c>
      <c r="I40" s="16" cm="1">
        <f t="array" ref="I40">_xlfn.IFS('Inventory &amp; Classification'!N10="Low",1,'Inventory &amp; Classification'!N10="Medium",4,'Inventory &amp; Classification'!N10="High",7,'Inventory &amp; Classification'!N10="Mission Critical",10,TRUE,0)</f>
        <v>0</v>
      </c>
      <c r="J40" s="16"/>
      <c r="K40" s="16"/>
      <c r="L40" s="16"/>
      <c r="M40" s="16"/>
      <c r="N40" s="16"/>
      <c r="O40" s="82">
        <f t="shared" si="0"/>
        <v>0</v>
      </c>
      <c r="P40" s="16"/>
      <c r="Q40" s="16"/>
      <c r="R40" s="16"/>
      <c r="S40" s="16"/>
      <c r="T40" s="16"/>
      <c r="U40" s="16" cm="1">
        <f t="array" ref="U40">_xlfn.IFS('Inventory &amp; Classification'!F10="1 Tool",1,'Inventory &amp; Classification'!F10="2 Tools",4,'Inventory &amp; Classification'!F10="3-4 Tools",7,'Inventory &amp; Classification'!F10="Over 4 Tools",10, TRUE, 0)</f>
        <v>0</v>
      </c>
      <c r="V40" s="16" cm="1">
        <f t="array" ref="V40">_xlfn.IFS('Inventory &amp; Classification'!J10="Highly Repeatable",1,'Inventory &amp; Classification'!J10="Somewhat Repeatable",4,'Inventory &amp; Classification'!J10="Somewhat Irregular",7,'Inventory &amp; Classification'!J10="Highly Irregular",10, TRUE, 0)</f>
        <v>0</v>
      </c>
      <c r="W40" s="16" cm="1">
        <f t="array" ref="W40">_xlfn.IFS('Inventory &amp; Classification'!K10="All Rules",1,'Inventory &amp; Classification'!K10="Mostly Rules",4,'Inventory &amp; Classification'!K10="Mostly Judgement",7,'Inventory &amp; Classification'!K10="All Judgement",10, TRUE, 0)</f>
        <v>0</v>
      </c>
      <c r="X40" s="16" cm="1">
        <f t="array" ref="X40">_xlfn.IFS('Inventory &amp; Classification'!M10="Simple",1,'Inventory &amp; Classification'!M10="Somewhat Complex",4,'Inventory &amp; Classification'!M10="Complex",7,'Inventory &amp; Classification'!M10="Very Complex",10, TRUE, 0)</f>
        <v>0</v>
      </c>
      <c r="Y40" s="16" cm="1">
        <f t="array" ref="Y40">_xlfn.IFS('Inventory &amp; Classification'!O10="Poor",1,'Inventory &amp; Classification'!O10="Average",4,'Inventory &amp; Classification'!O10="Above Average",7,'Inventory &amp; Classification'!O10="Ideal",10,TRUE,0)</f>
        <v>0</v>
      </c>
      <c r="Z40" s="90">
        <f t="shared" si="1"/>
        <v>0</v>
      </c>
      <c r="AA40" s="63">
        <f t="shared" si="2"/>
        <v>0</v>
      </c>
      <c r="AB40" s="75">
        <f>RANK(AA40,$AA$36:$AA$60,0)+COUNTIF($AA$36:AA40,AA40)-1</f>
        <v>5</v>
      </c>
    </row>
    <row r="41" spans="1:28" s="50" customFormat="1" ht="25" customHeight="1" x14ac:dyDescent="0.25">
      <c r="A41" s="49"/>
      <c r="B41" s="33">
        <v>6</v>
      </c>
      <c r="C41" s="48" t="str">
        <f>'Inventory &amp; Classification'!B11</f>
        <v>Process 6</v>
      </c>
      <c r="D41" s="35"/>
      <c r="E41" s="16" cm="1">
        <f t="array" ref="E41">_xlfn.IFS('Inventory &amp; Classification'!G11="Quarterly",1,'Inventory &amp; Classification'!G11="Monthly",4,'Inventory &amp; Classification'!G11="Weekly",7,'Inventory &amp; Classification'!G11="Daily",10,TRUE,0)</f>
        <v>0</v>
      </c>
      <c r="F41" s="16" cm="1">
        <f t="array" ref="F41">_xlfn.IFS('Inventory &amp; Classification'!H11="Under 2 Hours",1,'Inventory &amp; Classification'!H11="3-4 Hours",4,'Inventory &amp; Classification'!H11="Over 4 Hours",7,'Inventory &amp; Classification'!H11="1 or more days",10,TRUE,0)</f>
        <v>0</v>
      </c>
      <c r="G41" s="16" cm="1">
        <f t="array" ref="G41">_xlfn.IFS('Inventory &amp; Classification'!I11="Low",1,'Inventory &amp; Classification'!I11="Medium",4,'Inventory &amp; Classification'!I11="High",7,'Inventory &amp; Classification'!I11="Critical",10,TRUE,0)</f>
        <v>0</v>
      </c>
      <c r="H41" s="16" cm="1">
        <f t="array" ref="H41">_xlfn.IFS('Inventory &amp; Classification'!L11="No Risk",1,'Inventory &amp; Classification'!L11="Low Risk",4,'Inventory &amp; Classification'!L11="Some Risk",7,'Inventory &amp; Classification'!L11="High Risk",10,TRUE,0)</f>
        <v>0</v>
      </c>
      <c r="I41" s="16" cm="1">
        <f t="array" ref="I41">_xlfn.IFS('Inventory &amp; Classification'!N11="Low",1,'Inventory &amp; Classification'!N11="Medium",4,'Inventory &amp; Classification'!N11="High",7,'Inventory &amp; Classification'!N11="Mission Critical",10,TRUE,0)</f>
        <v>0</v>
      </c>
      <c r="J41" s="16"/>
      <c r="K41" s="16"/>
      <c r="L41" s="16"/>
      <c r="M41" s="16"/>
      <c r="N41" s="16"/>
      <c r="O41" s="82">
        <f t="shared" si="0"/>
        <v>0</v>
      </c>
      <c r="P41" s="16"/>
      <c r="Q41" s="16"/>
      <c r="R41" s="16"/>
      <c r="S41" s="16"/>
      <c r="T41" s="16"/>
      <c r="U41" s="16" cm="1">
        <f t="array" ref="U41">_xlfn.IFS('Inventory &amp; Classification'!F11="1 Tool",1,'Inventory &amp; Classification'!F11="2 Tools",4,'Inventory &amp; Classification'!F11="3-4 Tools",7,'Inventory &amp; Classification'!F11="Over 4 Tools",10, TRUE, 0)</f>
        <v>0</v>
      </c>
      <c r="V41" s="16" cm="1">
        <f t="array" ref="V41">_xlfn.IFS('Inventory &amp; Classification'!J11="Highly Repeatable",1,'Inventory &amp; Classification'!J11="Somewhat Repeatable",4,'Inventory &amp; Classification'!J11="Somewhat Irregular",7,'Inventory &amp; Classification'!J11="Highly Irregular",10, TRUE, 0)</f>
        <v>0</v>
      </c>
      <c r="W41" s="16" cm="1">
        <f t="array" ref="W41">_xlfn.IFS('Inventory &amp; Classification'!K11="All Rules",1,'Inventory &amp; Classification'!K11="Mostly Rules",4,'Inventory &amp; Classification'!K11="Mostly Judgement",7,'Inventory &amp; Classification'!K11="All Judgement",10, TRUE, 0)</f>
        <v>0</v>
      </c>
      <c r="X41" s="16" cm="1">
        <f t="array" ref="X41">_xlfn.IFS('Inventory &amp; Classification'!M11="Simple",1,'Inventory &amp; Classification'!M11="Somewhat Complex",4,'Inventory &amp; Classification'!M11="Complex",7,'Inventory &amp; Classification'!M11="Very Complex",10, TRUE, 0)</f>
        <v>0</v>
      </c>
      <c r="Y41" s="16" cm="1">
        <f t="array" ref="Y41">_xlfn.IFS('Inventory &amp; Classification'!O11="Poor",1,'Inventory &amp; Classification'!O11="Average",4,'Inventory &amp; Classification'!O11="Above Average",7,'Inventory &amp; Classification'!O11="Ideal",10,TRUE,0)</f>
        <v>0</v>
      </c>
      <c r="Z41" s="90">
        <f t="shared" si="1"/>
        <v>0</v>
      </c>
      <c r="AA41" s="63">
        <f t="shared" si="2"/>
        <v>0</v>
      </c>
      <c r="AB41" s="75">
        <f>RANK(AA41,$AA$36:$AA$60,0)+COUNTIF($AA$36:AA41,AA41)-1</f>
        <v>6</v>
      </c>
    </row>
    <row r="42" spans="1:28" s="50" customFormat="1" ht="25" customHeight="1" x14ac:dyDescent="0.25">
      <c r="A42" s="49"/>
      <c r="B42" s="33">
        <v>7</v>
      </c>
      <c r="C42" s="48" t="str">
        <f>'Inventory &amp; Classification'!B12</f>
        <v>Process 7</v>
      </c>
      <c r="D42" s="35"/>
      <c r="E42" s="16" cm="1">
        <f t="array" ref="E42">_xlfn.IFS('Inventory &amp; Classification'!G12="Quarterly",1,'Inventory &amp; Classification'!G12="Monthly",4,'Inventory &amp; Classification'!G12="Weekly",7,'Inventory &amp; Classification'!G12="Daily",10,TRUE,0)</f>
        <v>0</v>
      </c>
      <c r="F42" s="16" cm="1">
        <f t="array" ref="F42">_xlfn.IFS('Inventory &amp; Classification'!H12="Under 2 Hours",1,'Inventory &amp; Classification'!H12="3-4 Hours",4,'Inventory &amp; Classification'!H12="Over 4 Hours",7,'Inventory &amp; Classification'!H12="1 or more days",10,TRUE,0)</f>
        <v>0</v>
      </c>
      <c r="G42" s="16" cm="1">
        <f t="array" ref="G42">_xlfn.IFS('Inventory &amp; Classification'!I12="Low",1,'Inventory &amp; Classification'!I12="Medium",4,'Inventory &amp; Classification'!I12="High",7,'Inventory &amp; Classification'!I12="Critical",10,TRUE,0)</f>
        <v>0</v>
      </c>
      <c r="H42" s="16" cm="1">
        <f t="array" ref="H42">_xlfn.IFS('Inventory &amp; Classification'!L12="No Risk",1,'Inventory &amp; Classification'!L12="Low Risk",4,'Inventory &amp; Classification'!L12="Some Risk",7,'Inventory &amp; Classification'!L12="High Risk",10,TRUE,0)</f>
        <v>0</v>
      </c>
      <c r="I42" s="16" cm="1">
        <f t="array" ref="I42">_xlfn.IFS('Inventory &amp; Classification'!N12="Low",1,'Inventory &amp; Classification'!N12="Medium",4,'Inventory &amp; Classification'!N12="High",7,'Inventory &amp; Classification'!N12="Mission Critical",10,TRUE,0)</f>
        <v>0</v>
      </c>
      <c r="J42" s="16"/>
      <c r="K42" s="16"/>
      <c r="L42" s="16"/>
      <c r="M42" s="16"/>
      <c r="N42" s="16"/>
      <c r="O42" s="82">
        <f t="shared" si="0"/>
        <v>0</v>
      </c>
      <c r="P42" s="16"/>
      <c r="Q42" s="16"/>
      <c r="R42" s="16"/>
      <c r="S42" s="16"/>
      <c r="T42" s="16"/>
      <c r="U42" s="16" cm="1">
        <f t="array" ref="U42">_xlfn.IFS('Inventory &amp; Classification'!F12="1 Tool",1,'Inventory &amp; Classification'!F12="2 Tools",4,'Inventory &amp; Classification'!F12="3-4 Tools",7,'Inventory &amp; Classification'!F12="Over 4 Tools",10, TRUE, 0)</f>
        <v>0</v>
      </c>
      <c r="V42" s="16" cm="1">
        <f t="array" ref="V42">_xlfn.IFS('Inventory &amp; Classification'!J12="Highly Repeatable",1,'Inventory &amp; Classification'!J12="Somewhat Repeatable",4,'Inventory &amp; Classification'!J12="Somewhat Irregular",7,'Inventory &amp; Classification'!J12="Highly Irregular",10, TRUE, 0)</f>
        <v>0</v>
      </c>
      <c r="W42" s="16" cm="1">
        <f t="array" ref="W42">_xlfn.IFS('Inventory &amp; Classification'!K12="All Rules",1,'Inventory &amp; Classification'!K12="Mostly Rules",4,'Inventory &amp; Classification'!K12="Mostly Judgement",7,'Inventory &amp; Classification'!K12="All Judgement",10, TRUE, 0)</f>
        <v>0</v>
      </c>
      <c r="X42" s="16" cm="1">
        <f t="array" ref="X42">_xlfn.IFS('Inventory &amp; Classification'!M12="Simple",1,'Inventory &amp; Classification'!M12="Somewhat Complex",4,'Inventory &amp; Classification'!M12="Complex",7,'Inventory &amp; Classification'!M12="Very Complex",10, TRUE, 0)</f>
        <v>0</v>
      </c>
      <c r="Y42" s="16" cm="1">
        <f t="array" ref="Y42">_xlfn.IFS('Inventory &amp; Classification'!O12="Poor",1,'Inventory &amp; Classification'!O12="Average",4,'Inventory &amp; Classification'!O12="Above Average",7,'Inventory &amp; Classification'!O12="Ideal",10,TRUE,0)</f>
        <v>0</v>
      </c>
      <c r="Z42" s="90">
        <f t="shared" si="1"/>
        <v>0</v>
      </c>
      <c r="AA42" s="63">
        <f t="shared" si="2"/>
        <v>0</v>
      </c>
      <c r="AB42" s="75">
        <f>RANK(AA42,$AA$36:$AA$60,0)+COUNTIF($AA$36:AA42,AA42)-1</f>
        <v>7</v>
      </c>
    </row>
    <row r="43" spans="1:28" s="50" customFormat="1" ht="25" customHeight="1" x14ac:dyDescent="0.25">
      <c r="A43" s="49"/>
      <c r="B43" s="33">
        <v>8</v>
      </c>
      <c r="C43" s="48" t="str">
        <f>'Inventory &amp; Classification'!B13</f>
        <v>Process 8</v>
      </c>
      <c r="D43" s="35"/>
      <c r="E43" s="16" cm="1">
        <f t="array" ref="E43">_xlfn.IFS('Inventory &amp; Classification'!G13="Quarterly",1,'Inventory &amp; Classification'!G13="Monthly",4,'Inventory &amp; Classification'!G13="Weekly",7,'Inventory &amp; Classification'!G13="Daily",10,TRUE,0)</f>
        <v>0</v>
      </c>
      <c r="F43" s="16" cm="1">
        <f t="array" ref="F43">_xlfn.IFS('Inventory &amp; Classification'!H13="Under 2 Hours",1,'Inventory &amp; Classification'!H13="3-4 Hours",4,'Inventory &amp; Classification'!H13="Over 4 Hours",7,'Inventory &amp; Classification'!H13="1 or more days",10,TRUE,0)</f>
        <v>0</v>
      </c>
      <c r="G43" s="16" cm="1">
        <f t="array" ref="G43">_xlfn.IFS('Inventory &amp; Classification'!I13="Low",1,'Inventory &amp; Classification'!I13="Medium",4,'Inventory &amp; Classification'!I13="High",7,'Inventory &amp; Classification'!I13="Critical",10,TRUE,0)</f>
        <v>0</v>
      </c>
      <c r="H43" s="16" cm="1">
        <f t="array" ref="H43">_xlfn.IFS('Inventory &amp; Classification'!L13="No Risk",1,'Inventory &amp; Classification'!L13="Low Risk",4,'Inventory &amp; Classification'!L13="Some Risk",7,'Inventory &amp; Classification'!L13="High Risk",10,TRUE,0)</f>
        <v>0</v>
      </c>
      <c r="I43" s="16" cm="1">
        <f t="array" ref="I43">_xlfn.IFS('Inventory &amp; Classification'!N13="Low",1,'Inventory &amp; Classification'!N13="Medium",4,'Inventory &amp; Classification'!N13="High",7,'Inventory &amp; Classification'!N13="Mission Critical",10,TRUE,0)</f>
        <v>0</v>
      </c>
      <c r="J43" s="16"/>
      <c r="K43" s="16"/>
      <c r="L43" s="16"/>
      <c r="M43" s="16"/>
      <c r="N43" s="16"/>
      <c r="O43" s="82">
        <f t="shared" si="0"/>
        <v>0</v>
      </c>
      <c r="P43" s="16"/>
      <c r="Q43" s="16"/>
      <c r="R43" s="16"/>
      <c r="S43" s="16"/>
      <c r="T43" s="16"/>
      <c r="U43" s="16" cm="1">
        <f t="array" ref="U43">_xlfn.IFS('Inventory &amp; Classification'!F13="1 Tool",1,'Inventory &amp; Classification'!F13="2 Tools",4,'Inventory &amp; Classification'!F13="3-4 Tools",7,'Inventory &amp; Classification'!F13="Over 4 Tools",10, TRUE, 0)</f>
        <v>0</v>
      </c>
      <c r="V43" s="16" cm="1">
        <f t="array" ref="V43">_xlfn.IFS('Inventory &amp; Classification'!J13="Highly Repeatable",1,'Inventory &amp; Classification'!J13="Somewhat Repeatable",4,'Inventory &amp; Classification'!J13="Somewhat Irregular",7,'Inventory &amp; Classification'!J13="Highly Irregular",10, TRUE, 0)</f>
        <v>0</v>
      </c>
      <c r="W43" s="16" cm="1">
        <f t="array" ref="W43">_xlfn.IFS('Inventory &amp; Classification'!K13="All Rules",1,'Inventory &amp; Classification'!K13="Mostly Rules",4,'Inventory &amp; Classification'!K13="Mostly Judgement",7,'Inventory &amp; Classification'!K13="All Judgement",10, TRUE, 0)</f>
        <v>0</v>
      </c>
      <c r="X43" s="16" cm="1">
        <f t="array" ref="X43">_xlfn.IFS('Inventory &amp; Classification'!M13="Simple",1,'Inventory &amp; Classification'!M13="Somewhat Complex",4,'Inventory &amp; Classification'!M13="Complex",7,'Inventory &amp; Classification'!M13="Very Complex",10, TRUE, 0)</f>
        <v>0</v>
      </c>
      <c r="Y43" s="16" cm="1">
        <f t="array" ref="Y43">_xlfn.IFS('Inventory &amp; Classification'!O13="Poor",1,'Inventory &amp; Classification'!O13="Average",4,'Inventory &amp; Classification'!O13="Above Average",7,'Inventory &amp; Classification'!O13="Ideal",10,TRUE,0)</f>
        <v>0</v>
      </c>
      <c r="Z43" s="90">
        <f t="shared" si="1"/>
        <v>0</v>
      </c>
      <c r="AA43" s="63">
        <f t="shared" si="2"/>
        <v>0</v>
      </c>
      <c r="AB43" s="75">
        <f>RANK(AA43,$AA$36:$AA$60,0)+COUNTIF($AA$36:AA43,AA43)-1</f>
        <v>8</v>
      </c>
    </row>
    <row r="44" spans="1:28" s="65" customFormat="1" ht="25" customHeight="1" x14ac:dyDescent="0.25">
      <c r="A44" s="64"/>
      <c r="B44" s="33">
        <v>9</v>
      </c>
      <c r="C44" s="48" t="str">
        <f>'Inventory &amp; Classification'!B14</f>
        <v>Process 9</v>
      </c>
      <c r="D44" s="35"/>
      <c r="E44" s="16" cm="1">
        <f t="array" ref="E44">_xlfn.IFS('Inventory &amp; Classification'!G14="Quarterly",1,'Inventory &amp; Classification'!G14="Monthly",4,'Inventory &amp; Classification'!G14="Weekly",7,'Inventory &amp; Classification'!G14="Daily",10,TRUE,0)</f>
        <v>0</v>
      </c>
      <c r="F44" s="16" cm="1">
        <f t="array" ref="F44">_xlfn.IFS('Inventory &amp; Classification'!H14="Under 2 Hours",1,'Inventory &amp; Classification'!H14="3-4 Hours",4,'Inventory &amp; Classification'!H14="Over 4 Hours",7,'Inventory &amp; Classification'!H14="1 or more days",10,TRUE,0)</f>
        <v>0</v>
      </c>
      <c r="G44" s="16" cm="1">
        <f t="array" ref="G44">_xlfn.IFS('Inventory &amp; Classification'!I14="Low",1,'Inventory &amp; Classification'!I14="Medium",4,'Inventory &amp; Classification'!I14="High",7,'Inventory &amp; Classification'!I14="Critical",10,TRUE,0)</f>
        <v>0</v>
      </c>
      <c r="H44" s="16" cm="1">
        <f t="array" ref="H44">_xlfn.IFS('Inventory &amp; Classification'!L14="No Risk",1,'Inventory &amp; Classification'!L14="Low Risk",4,'Inventory &amp; Classification'!L14="Some Risk",7,'Inventory &amp; Classification'!L14="High Risk",10,TRUE,0)</f>
        <v>0</v>
      </c>
      <c r="I44" s="16" cm="1">
        <f t="array" ref="I44">_xlfn.IFS('Inventory &amp; Classification'!N14="Low",1,'Inventory &amp; Classification'!N14="Medium",4,'Inventory &amp; Classification'!N14="High",7,'Inventory &amp; Classification'!N14="Mission Critical",10,TRUE,0)</f>
        <v>0</v>
      </c>
      <c r="J44" s="16"/>
      <c r="K44" s="16"/>
      <c r="L44" s="16"/>
      <c r="M44" s="16"/>
      <c r="N44" s="16"/>
      <c r="O44" s="82">
        <f t="shared" si="0"/>
        <v>0</v>
      </c>
      <c r="P44" s="16"/>
      <c r="Q44" s="16"/>
      <c r="R44" s="16"/>
      <c r="S44" s="16"/>
      <c r="T44" s="16"/>
      <c r="U44" s="16" cm="1">
        <f t="array" ref="U44">_xlfn.IFS('Inventory &amp; Classification'!F14="1 Tool",1,'Inventory &amp; Classification'!F14="2 Tools",4,'Inventory &amp; Classification'!F14="3-4 Tools",7,'Inventory &amp; Classification'!F14="Over 4 Tools",10, TRUE, 0)</f>
        <v>0</v>
      </c>
      <c r="V44" s="16" cm="1">
        <f t="array" ref="V44">_xlfn.IFS('Inventory &amp; Classification'!J14="Highly Repeatable",1,'Inventory &amp; Classification'!J14="Somewhat Repeatable",4,'Inventory &amp; Classification'!J14="Somewhat Irregular",7,'Inventory &amp; Classification'!J14="Highly Irregular",10, TRUE, 0)</f>
        <v>0</v>
      </c>
      <c r="W44" s="16" cm="1">
        <f t="array" ref="W44">_xlfn.IFS('Inventory &amp; Classification'!K14="All Rules",1,'Inventory &amp; Classification'!K14="Mostly Rules",4,'Inventory &amp; Classification'!K14="Mostly Judgement",7,'Inventory &amp; Classification'!K14="All Judgement",10, TRUE, 0)</f>
        <v>0</v>
      </c>
      <c r="X44" s="16" cm="1">
        <f t="array" ref="X44">_xlfn.IFS('Inventory &amp; Classification'!M14="Simple",1,'Inventory &amp; Classification'!M14="Somewhat Complex",4,'Inventory &amp; Classification'!M14="Complex",7,'Inventory &amp; Classification'!M14="Very Complex",10, TRUE, 0)</f>
        <v>0</v>
      </c>
      <c r="Y44" s="16" cm="1">
        <f t="array" ref="Y44">_xlfn.IFS('Inventory &amp; Classification'!O14="Poor",1,'Inventory &amp; Classification'!O14="Average",4,'Inventory &amp; Classification'!O14="Above Average",7,'Inventory &amp; Classification'!O14="Ideal",10,TRUE,0)</f>
        <v>0</v>
      </c>
      <c r="Z44" s="90">
        <f t="shared" si="1"/>
        <v>0</v>
      </c>
      <c r="AA44" s="63">
        <f t="shared" si="2"/>
        <v>0</v>
      </c>
      <c r="AB44" s="75">
        <f>RANK(AA44,$AA$36:$AA$60,0)+COUNTIF($AA$36:AA44,AA44)-1</f>
        <v>9</v>
      </c>
    </row>
    <row r="45" spans="1:28" s="50" customFormat="1" ht="25" customHeight="1" x14ac:dyDescent="0.25">
      <c r="A45" s="49"/>
      <c r="B45" s="33">
        <v>10</v>
      </c>
      <c r="C45" s="48" t="str">
        <f>'Inventory &amp; Classification'!B15</f>
        <v>Process 10</v>
      </c>
      <c r="D45" s="35"/>
      <c r="E45" s="16" cm="1">
        <f t="array" ref="E45">_xlfn.IFS('Inventory &amp; Classification'!G15="Quarterly",1,'Inventory &amp; Classification'!G15="Monthly",4,'Inventory &amp; Classification'!G15="Weekly",7,'Inventory &amp; Classification'!G15="Daily",10,TRUE,0)</f>
        <v>0</v>
      </c>
      <c r="F45" s="16" cm="1">
        <f t="array" ref="F45">_xlfn.IFS('Inventory &amp; Classification'!H15="Under 2 Hours",1,'Inventory &amp; Classification'!H15="3-4 Hours",4,'Inventory &amp; Classification'!H15="Over 4 Hours",7,'Inventory &amp; Classification'!H15="1 or more days",10,TRUE,0)</f>
        <v>0</v>
      </c>
      <c r="G45" s="16" cm="1">
        <f t="array" ref="G45">_xlfn.IFS('Inventory &amp; Classification'!I15="Low",1,'Inventory &amp; Classification'!I15="Medium",4,'Inventory &amp; Classification'!I15="High",7,'Inventory &amp; Classification'!I15="Critical",10,TRUE,0)</f>
        <v>0</v>
      </c>
      <c r="H45" s="16" cm="1">
        <f t="array" ref="H45">_xlfn.IFS('Inventory &amp; Classification'!L15="No Risk",1,'Inventory &amp; Classification'!L15="Low Risk",4,'Inventory &amp; Classification'!L15="Some Risk",7,'Inventory &amp; Classification'!L15="High Risk",10,TRUE,0)</f>
        <v>0</v>
      </c>
      <c r="I45" s="16" cm="1">
        <f t="array" ref="I45">_xlfn.IFS('Inventory &amp; Classification'!N15="Low",1,'Inventory &amp; Classification'!N15="Medium",4,'Inventory &amp; Classification'!N15="High",7,'Inventory &amp; Classification'!N15="Mission Critical",10,TRUE,0)</f>
        <v>0</v>
      </c>
      <c r="J45" s="16"/>
      <c r="K45" s="16"/>
      <c r="L45" s="16"/>
      <c r="M45" s="16"/>
      <c r="N45" s="16"/>
      <c r="O45" s="82">
        <f t="shared" si="0"/>
        <v>0</v>
      </c>
      <c r="P45" s="16"/>
      <c r="Q45" s="16"/>
      <c r="R45" s="16"/>
      <c r="S45" s="16"/>
      <c r="T45" s="16"/>
      <c r="U45" s="16" cm="1">
        <f t="array" ref="U45">_xlfn.IFS('Inventory &amp; Classification'!F15="1 Tool",1,'Inventory &amp; Classification'!F15="2 Tools",4,'Inventory &amp; Classification'!F15="3-4 Tools",7,'Inventory &amp; Classification'!F15="Over 4 Tools",10, TRUE, 0)</f>
        <v>0</v>
      </c>
      <c r="V45" s="16" cm="1">
        <f t="array" ref="V45">_xlfn.IFS('Inventory &amp; Classification'!J15="Highly Repeatable",1,'Inventory &amp; Classification'!J15="Somewhat Repeatable",4,'Inventory &amp; Classification'!J15="Somewhat Irregular",7,'Inventory &amp; Classification'!J15="Highly Irregular",10, TRUE, 0)</f>
        <v>0</v>
      </c>
      <c r="W45" s="16" cm="1">
        <f t="array" ref="W45">_xlfn.IFS('Inventory &amp; Classification'!K15="All Rules",1,'Inventory &amp; Classification'!K15="Mostly Rules",4,'Inventory &amp; Classification'!K15="Mostly Judgement",7,'Inventory &amp; Classification'!K15="All Judgement",10, TRUE, 0)</f>
        <v>0</v>
      </c>
      <c r="X45" s="16" cm="1">
        <f t="array" ref="X45">_xlfn.IFS('Inventory &amp; Classification'!M15="Simple",1,'Inventory &amp; Classification'!M15="Somewhat Complex",4,'Inventory &amp; Classification'!M15="Complex",7,'Inventory &amp; Classification'!M15="Very Complex",10, TRUE, 0)</f>
        <v>0</v>
      </c>
      <c r="Y45" s="16" cm="1">
        <f t="array" ref="Y45">_xlfn.IFS('Inventory &amp; Classification'!O15="Poor",1,'Inventory &amp; Classification'!O15="Average",4,'Inventory &amp; Classification'!O15="Above Average",7,'Inventory &amp; Classification'!O15="Ideal",10,TRUE,0)</f>
        <v>0</v>
      </c>
      <c r="Z45" s="90">
        <f t="shared" si="1"/>
        <v>0</v>
      </c>
      <c r="AA45" s="63">
        <f t="shared" si="2"/>
        <v>0</v>
      </c>
      <c r="AB45" s="75">
        <f>RANK(AA45,$AA$36:$AA$60,0)+COUNTIF($AA$36:AA45,AA45)-1</f>
        <v>10</v>
      </c>
    </row>
    <row r="46" spans="1:28" s="50" customFormat="1" ht="25" customHeight="1" x14ac:dyDescent="0.25">
      <c r="A46" s="49"/>
      <c r="B46" s="33">
        <v>11</v>
      </c>
      <c r="C46" s="48" t="str">
        <f>'Inventory &amp; Classification'!B16</f>
        <v>Process 11</v>
      </c>
      <c r="D46" s="35"/>
      <c r="E46" s="16" cm="1">
        <f t="array" ref="E46">_xlfn.IFS('Inventory &amp; Classification'!G16="Quarterly",1,'Inventory &amp; Classification'!G16="Monthly",4,'Inventory &amp; Classification'!G16="Weekly",7,'Inventory &amp; Classification'!G16="Daily",10,TRUE,0)</f>
        <v>0</v>
      </c>
      <c r="F46" s="16" cm="1">
        <f t="array" ref="F46">_xlfn.IFS('Inventory &amp; Classification'!H16="Under 2 Hours",1,'Inventory &amp; Classification'!H16="3-4 Hours",4,'Inventory &amp; Classification'!H16="Over 4 Hours",7,'Inventory &amp; Classification'!H16="1 or more days",10,TRUE,0)</f>
        <v>0</v>
      </c>
      <c r="G46" s="16" cm="1">
        <f t="array" ref="G46">_xlfn.IFS('Inventory &amp; Classification'!I16="Low",1,'Inventory &amp; Classification'!I16="Medium",4,'Inventory &amp; Classification'!I16="High",7,'Inventory &amp; Classification'!I16="Critical",10,TRUE,0)</f>
        <v>0</v>
      </c>
      <c r="H46" s="16" cm="1">
        <f t="array" ref="H46">_xlfn.IFS('Inventory &amp; Classification'!L16="No Risk",1,'Inventory &amp; Classification'!L16="Low Risk",4,'Inventory &amp; Classification'!L16="Some Risk",7,'Inventory &amp; Classification'!L16="High Risk",10,TRUE,0)</f>
        <v>0</v>
      </c>
      <c r="I46" s="16" cm="1">
        <f t="array" ref="I46">_xlfn.IFS('Inventory &amp; Classification'!N16="Low",1,'Inventory &amp; Classification'!N16="Medium",4,'Inventory &amp; Classification'!N16="High",7,'Inventory &amp; Classification'!N16="Mission Critical",10,TRUE,0)</f>
        <v>0</v>
      </c>
      <c r="J46" s="16"/>
      <c r="K46" s="16"/>
      <c r="L46" s="16"/>
      <c r="M46" s="16"/>
      <c r="N46" s="16"/>
      <c r="O46" s="82">
        <f t="shared" si="0"/>
        <v>0</v>
      </c>
      <c r="P46" s="16"/>
      <c r="Q46" s="16"/>
      <c r="R46" s="16"/>
      <c r="S46" s="16"/>
      <c r="T46" s="16"/>
      <c r="U46" s="16" cm="1">
        <f t="array" ref="U46">_xlfn.IFS('Inventory &amp; Classification'!F16="1 Tool",1,'Inventory &amp; Classification'!F16="2 Tools",4,'Inventory &amp; Classification'!F16="3-4 Tools",7,'Inventory &amp; Classification'!F16="Over 4 Tools",10, TRUE, 0)</f>
        <v>0</v>
      </c>
      <c r="V46" s="16" cm="1">
        <f t="array" ref="V46">_xlfn.IFS('Inventory &amp; Classification'!J16="Highly Repeatable",1,'Inventory &amp; Classification'!J16="Somewhat Repeatable",4,'Inventory &amp; Classification'!J16="Somewhat Irregular",7,'Inventory &amp; Classification'!J16="Highly Irregular",10, TRUE, 0)</f>
        <v>0</v>
      </c>
      <c r="W46" s="16" cm="1">
        <f t="array" ref="W46">_xlfn.IFS('Inventory &amp; Classification'!K16="All Rules",1,'Inventory &amp; Classification'!K16="Mostly Rules",4,'Inventory &amp; Classification'!K16="Mostly Judgement",7,'Inventory &amp; Classification'!K16="All Judgement",10, TRUE, 0)</f>
        <v>0</v>
      </c>
      <c r="X46" s="16" cm="1">
        <f t="array" ref="X46">_xlfn.IFS('Inventory &amp; Classification'!M16="Simple",1,'Inventory &amp; Classification'!M16="Somewhat Complex",4,'Inventory &amp; Classification'!M16="Complex",7,'Inventory &amp; Classification'!M16="Very Complex",10, TRUE, 0)</f>
        <v>0</v>
      </c>
      <c r="Y46" s="16" cm="1">
        <f t="array" ref="Y46">_xlfn.IFS('Inventory &amp; Classification'!O16="Poor",1,'Inventory &amp; Classification'!O16="Average",4,'Inventory &amp; Classification'!O16="Above Average",7,'Inventory &amp; Classification'!O16="Ideal",10,TRUE,0)</f>
        <v>0</v>
      </c>
      <c r="Z46" s="90">
        <f t="shared" si="1"/>
        <v>0</v>
      </c>
      <c r="AA46" s="63">
        <f t="shared" si="2"/>
        <v>0</v>
      </c>
      <c r="AB46" s="75">
        <f>RANK(AA46,$AA$36:$AA$60,0)+COUNTIF($AA$36:AA46,AA46)-1</f>
        <v>11</v>
      </c>
    </row>
    <row r="47" spans="1:28" s="50" customFormat="1" ht="25" customHeight="1" x14ac:dyDescent="0.25">
      <c r="A47" s="49"/>
      <c r="B47" s="33">
        <v>12</v>
      </c>
      <c r="C47" s="48" t="str">
        <f>'Inventory &amp; Classification'!B17</f>
        <v>Process 12</v>
      </c>
      <c r="D47" s="35"/>
      <c r="E47" s="16" cm="1">
        <f t="array" ref="E47">_xlfn.IFS('Inventory &amp; Classification'!G17="Quarterly",1,'Inventory &amp; Classification'!G17="Monthly",4,'Inventory &amp; Classification'!G17="Weekly",7,'Inventory &amp; Classification'!G17="Daily",10,TRUE,0)</f>
        <v>0</v>
      </c>
      <c r="F47" s="16" cm="1">
        <f t="array" ref="F47">_xlfn.IFS('Inventory &amp; Classification'!H17="Under 2 Hours",1,'Inventory &amp; Classification'!H17="3-4 Hours",4,'Inventory &amp; Classification'!H17="Over 4 Hours",7,'Inventory &amp; Classification'!H17="1 or more days",10,TRUE,0)</f>
        <v>0</v>
      </c>
      <c r="G47" s="16" cm="1">
        <f t="array" ref="G47">_xlfn.IFS('Inventory &amp; Classification'!I17="Low",1,'Inventory &amp; Classification'!I17="Medium",4,'Inventory &amp; Classification'!I17="High",7,'Inventory &amp; Classification'!I17="Critical",10,TRUE,0)</f>
        <v>0</v>
      </c>
      <c r="H47" s="16" cm="1">
        <f t="array" ref="H47">_xlfn.IFS('Inventory &amp; Classification'!L17="No Risk",1,'Inventory &amp; Classification'!L17="Low Risk",4,'Inventory &amp; Classification'!L17="Some Risk",7,'Inventory &amp; Classification'!L17="High Risk",10,TRUE,0)</f>
        <v>0</v>
      </c>
      <c r="I47" s="16" cm="1">
        <f t="array" ref="I47">_xlfn.IFS('Inventory &amp; Classification'!N17="Low",1,'Inventory &amp; Classification'!N17="Medium",4,'Inventory &amp; Classification'!N17="High",7,'Inventory &amp; Classification'!N17="Mission Critical",10,TRUE,0)</f>
        <v>0</v>
      </c>
      <c r="J47" s="16"/>
      <c r="K47" s="16"/>
      <c r="L47" s="16"/>
      <c r="M47" s="16"/>
      <c r="N47" s="16"/>
      <c r="O47" s="82">
        <f t="shared" si="0"/>
        <v>0</v>
      </c>
      <c r="P47" s="16"/>
      <c r="Q47" s="16"/>
      <c r="R47" s="16"/>
      <c r="S47" s="16"/>
      <c r="T47" s="16"/>
      <c r="U47" s="16" cm="1">
        <f t="array" ref="U47">_xlfn.IFS('Inventory &amp; Classification'!F17="1 Tool",1,'Inventory &amp; Classification'!F17="2 Tools",4,'Inventory &amp; Classification'!F17="3-4 Tools",7,'Inventory &amp; Classification'!F17="Over 4 Tools",10, TRUE, 0)</f>
        <v>0</v>
      </c>
      <c r="V47" s="16" cm="1">
        <f t="array" ref="V47">_xlfn.IFS('Inventory &amp; Classification'!J17="Highly Repeatable",1,'Inventory &amp; Classification'!J17="Somewhat Repeatable",4,'Inventory &amp; Classification'!J17="Somewhat Irregular",7,'Inventory &amp; Classification'!J17="Highly Irregular",10, TRUE, 0)</f>
        <v>0</v>
      </c>
      <c r="W47" s="16" cm="1">
        <f t="array" ref="W47">_xlfn.IFS('Inventory &amp; Classification'!K17="All Rules",1,'Inventory &amp; Classification'!K17="Mostly Rules",4,'Inventory &amp; Classification'!K17="Mostly Judgement",7,'Inventory &amp; Classification'!K17="All Judgement",10, TRUE, 0)</f>
        <v>0</v>
      </c>
      <c r="X47" s="16" cm="1">
        <f t="array" ref="X47">_xlfn.IFS('Inventory &amp; Classification'!M17="Simple",1,'Inventory &amp; Classification'!M17="Somewhat Complex",4,'Inventory &amp; Classification'!M17="Complex",7,'Inventory &amp; Classification'!M17="Very Complex",10, TRUE, 0)</f>
        <v>0</v>
      </c>
      <c r="Y47" s="16" cm="1">
        <f t="array" ref="Y47">_xlfn.IFS('Inventory &amp; Classification'!O17="Poor",1,'Inventory &amp; Classification'!O17="Average",4,'Inventory &amp; Classification'!O17="Above Average",7,'Inventory &amp; Classification'!O17="Ideal",10,TRUE,0)</f>
        <v>0</v>
      </c>
      <c r="Z47" s="90">
        <f t="shared" si="1"/>
        <v>0</v>
      </c>
      <c r="AA47" s="63">
        <f t="shared" si="2"/>
        <v>0</v>
      </c>
      <c r="AB47" s="75">
        <f>RANK(AA47,$AA$36:$AA$60,0)+COUNTIF($AA$36:AA47,AA47)-1</f>
        <v>12</v>
      </c>
    </row>
    <row r="48" spans="1:28" s="50" customFormat="1" ht="25" customHeight="1" x14ac:dyDescent="0.25">
      <c r="A48" s="49"/>
      <c r="B48" s="33">
        <v>13</v>
      </c>
      <c r="C48" s="48" t="str">
        <f>'Inventory &amp; Classification'!B18</f>
        <v>Process 13</v>
      </c>
      <c r="D48" s="35"/>
      <c r="E48" s="16" cm="1">
        <f t="array" ref="E48">_xlfn.IFS('Inventory &amp; Classification'!G18="Quarterly",1,'Inventory &amp; Classification'!G18="Monthly",4,'Inventory &amp; Classification'!G18="Weekly",7,'Inventory &amp; Classification'!G18="Daily",10,TRUE,0)</f>
        <v>0</v>
      </c>
      <c r="F48" s="16" cm="1">
        <f t="array" ref="F48">_xlfn.IFS('Inventory &amp; Classification'!H18="Under 2 Hours",1,'Inventory &amp; Classification'!H18="3-4 Hours",4,'Inventory &amp; Classification'!H18="Over 4 Hours",7,'Inventory &amp; Classification'!H18="1 or more days",10,TRUE,0)</f>
        <v>0</v>
      </c>
      <c r="G48" s="16" cm="1">
        <f t="array" ref="G48">_xlfn.IFS('Inventory &amp; Classification'!I18="Low",1,'Inventory &amp; Classification'!I18="Medium",4,'Inventory &amp; Classification'!I18="High",7,'Inventory &amp; Classification'!I18="Critical",10,TRUE,0)</f>
        <v>0</v>
      </c>
      <c r="H48" s="16" cm="1">
        <f t="array" ref="H48">_xlfn.IFS('Inventory &amp; Classification'!L18="No Risk",1,'Inventory &amp; Classification'!L18="Low Risk",4,'Inventory &amp; Classification'!L18="Some Risk",7,'Inventory &amp; Classification'!L18="High Risk",10,TRUE,0)</f>
        <v>0</v>
      </c>
      <c r="I48" s="16" cm="1">
        <f t="array" ref="I48">_xlfn.IFS('Inventory &amp; Classification'!N18="Low",1,'Inventory &amp; Classification'!N18="Medium",4,'Inventory &amp; Classification'!N18="High",7,'Inventory &amp; Classification'!N18="Mission Critical",10,TRUE,0)</f>
        <v>0</v>
      </c>
      <c r="J48" s="16"/>
      <c r="K48" s="16"/>
      <c r="L48" s="16"/>
      <c r="M48" s="16"/>
      <c r="N48" s="16"/>
      <c r="O48" s="82">
        <f t="shared" si="0"/>
        <v>0</v>
      </c>
      <c r="P48" s="16"/>
      <c r="Q48" s="16"/>
      <c r="R48" s="16"/>
      <c r="S48" s="16"/>
      <c r="T48" s="16"/>
      <c r="U48" s="16" cm="1">
        <f t="array" ref="U48">_xlfn.IFS('Inventory &amp; Classification'!F18="1 Tool",1,'Inventory &amp; Classification'!F18="2 Tools",4,'Inventory &amp; Classification'!F18="3-4 Tools",7,'Inventory &amp; Classification'!F18="Over 4 Tools",10, TRUE, 0)</f>
        <v>0</v>
      </c>
      <c r="V48" s="16" cm="1">
        <f t="array" ref="V48">_xlfn.IFS('Inventory &amp; Classification'!J18="Highly Repeatable",1,'Inventory &amp; Classification'!J18="Somewhat Repeatable",4,'Inventory &amp; Classification'!J18="Somewhat Irregular",7,'Inventory &amp; Classification'!J18="Highly Irregular",10, TRUE, 0)</f>
        <v>0</v>
      </c>
      <c r="W48" s="16" cm="1">
        <f t="array" ref="W48">_xlfn.IFS('Inventory &amp; Classification'!K18="All Rules",1,'Inventory &amp; Classification'!K18="Mostly Rules",4,'Inventory &amp; Classification'!K18="Mostly Judgement",7,'Inventory &amp; Classification'!K18="All Judgement",10, TRUE, 0)</f>
        <v>0</v>
      </c>
      <c r="X48" s="16" cm="1">
        <f t="array" ref="X48">_xlfn.IFS('Inventory &amp; Classification'!M18="Simple",1,'Inventory &amp; Classification'!M18="Somewhat Complex",4,'Inventory &amp; Classification'!M18="Complex",7,'Inventory &amp; Classification'!M18="Very Complex",10, TRUE, 0)</f>
        <v>0</v>
      </c>
      <c r="Y48" s="16" cm="1">
        <f t="array" ref="Y48">_xlfn.IFS('Inventory &amp; Classification'!O18="Poor",1,'Inventory &amp; Classification'!O18="Average",4,'Inventory &amp; Classification'!O18="Above Average",7,'Inventory &amp; Classification'!O18="Ideal",10,TRUE,0)</f>
        <v>0</v>
      </c>
      <c r="Z48" s="90">
        <f t="shared" si="1"/>
        <v>0</v>
      </c>
      <c r="AA48" s="63">
        <f t="shared" si="2"/>
        <v>0</v>
      </c>
      <c r="AB48" s="75">
        <f>RANK(AA48,$AA$36:$AA$60,0)+COUNTIF($AA$36:AA48,AA48)-1</f>
        <v>13</v>
      </c>
    </row>
    <row r="49" spans="1:28" s="50" customFormat="1" ht="25" customHeight="1" x14ac:dyDescent="0.25">
      <c r="A49" s="49"/>
      <c r="B49" s="33">
        <v>14</v>
      </c>
      <c r="C49" s="48" t="str">
        <f>'Inventory &amp; Classification'!B19</f>
        <v>Process 14</v>
      </c>
      <c r="D49" s="35"/>
      <c r="E49" s="16" cm="1">
        <f t="array" ref="E49">_xlfn.IFS('Inventory &amp; Classification'!G19="Quarterly",1,'Inventory &amp; Classification'!G19="Monthly",4,'Inventory &amp; Classification'!G19="Weekly",7,'Inventory &amp; Classification'!G19="Daily",10,TRUE,0)</f>
        <v>0</v>
      </c>
      <c r="F49" s="16" cm="1">
        <f t="array" ref="F49">_xlfn.IFS('Inventory &amp; Classification'!H19="Under 2 Hours",1,'Inventory &amp; Classification'!H19="3-4 Hours",4,'Inventory &amp; Classification'!H19="Over 4 Hours",7,'Inventory &amp; Classification'!H19="1 or more days",10,TRUE,0)</f>
        <v>0</v>
      </c>
      <c r="G49" s="16" cm="1">
        <f t="array" ref="G49">_xlfn.IFS('Inventory &amp; Classification'!I19="Low",1,'Inventory &amp; Classification'!I19="Medium",4,'Inventory &amp; Classification'!I19="High",7,'Inventory &amp; Classification'!I19="Critical",10,TRUE,0)</f>
        <v>0</v>
      </c>
      <c r="H49" s="16" cm="1">
        <f t="array" ref="H49">_xlfn.IFS('Inventory &amp; Classification'!L19="No Risk",1,'Inventory &amp; Classification'!L19="Low Risk",4,'Inventory &amp; Classification'!L19="Some Risk",7,'Inventory &amp; Classification'!L19="High Risk",10,TRUE,0)</f>
        <v>0</v>
      </c>
      <c r="I49" s="16" cm="1">
        <f t="array" ref="I49">_xlfn.IFS('Inventory &amp; Classification'!N19="Low",1,'Inventory &amp; Classification'!N19="Medium",4,'Inventory &amp; Classification'!N19="High",7,'Inventory &amp; Classification'!N19="Mission Critical",10,TRUE,0)</f>
        <v>0</v>
      </c>
      <c r="J49" s="16"/>
      <c r="K49" s="16"/>
      <c r="L49" s="16"/>
      <c r="M49" s="16"/>
      <c r="N49" s="16"/>
      <c r="O49" s="82">
        <f t="shared" si="0"/>
        <v>0</v>
      </c>
      <c r="P49" s="16"/>
      <c r="Q49" s="16"/>
      <c r="R49" s="16"/>
      <c r="S49" s="16"/>
      <c r="T49" s="16"/>
      <c r="U49" s="16" cm="1">
        <f t="array" ref="U49">_xlfn.IFS('Inventory &amp; Classification'!F19="1 Tool",1,'Inventory &amp; Classification'!F19="2 Tools",4,'Inventory &amp; Classification'!F19="3-4 Tools",7,'Inventory &amp; Classification'!F19="Over 4 Tools",10, TRUE, 0)</f>
        <v>0</v>
      </c>
      <c r="V49" s="16" cm="1">
        <f t="array" ref="V49">_xlfn.IFS('Inventory &amp; Classification'!J19="Highly Repeatable",1,'Inventory &amp; Classification'!J19="Somewhat Repeatable",4,'Inventory &amp; Classification'!J19="Somewhat Irregular",7,'Inventory &amp; Classification'!J19="Highly Irregular",10, TRUE, 0)</f>
        <v>0</v>
      </c>
      <c r="W49" s="16" cm="1">
        <f t="array" ref="W49">_xlfn.IFS('Inventory &amp; Classification'!K19="All Rules",1,'Inventory &amp; Classification'!K19="Mostly Rules",4,'Inventory &amp; Classification'!K19="Mostly Judgement",7,'Inventory &amp; Classification'!K19="All Judgement",10, TRUE, 0)</f>
        <v>0</v>
      </c>
      <c r="X49" s="16" cm="1">
        <f t="array" ref="X49">_xlfn.IFS('Inventory &amp; Classification'!M19="Simple",1,'Inventory &amp; Classification'!M19="Somewhat Complex",4,'Inventory &amp; Classification'!M19="Complex",7,'Inventory &amp; Classification'!M19="Very Complex",10, TRUE, 0)</f>
        <v>0</v>
      </c>
      <c r="Y49" s="16" cm="1">
        <f t="array" ref="Y49">_xlfn.IFS('Inventory &amp; Classification'!O19="Poor",1,'Inventory &amp; Classification'!O19="Average",4,'Inventory &amp; Classification'!O19="Above Average",7,'Inventory &amp; Classification'!O19="Ideal",10,TRUE,0)</f>
        <v>0</v>
      </c>
      <c r="Z49" s="90">
        <f t="shared" si="1"/>
        <v>0</v>
      </c>
      <c r="AA49" s="63">
        <f t="shared" si="2"/>
        <v>0</v>
      </c>
      <c r="AB49" s="75">
        <f>RANK(AA49,$AA$36:$AA$60,0)+COUNTIF($AA$36:AA49,AA49)-1</f>
        <v>14</v>
      </c>
    </row>
    <row r="50" spans="1:28" s="50" customFormat="1" ht="25" customHeight="1" x14ac:dyDescent="0.25">
      <c r="A50" s="49"/>
      <c r="B50" s="33">
        <v>15</v>
      </c>
      <c r="C50" s="48" t="str">
        <f>'Inventory &amp; Classification'!B20</f>
        <v>Process 15</v>
      </c>
      <c r="D50" s="35"/>
      <c r="E50" s="16" cm="1">
        <f t="array" ref="E50">_xlfn.IFS('Inventory &amp; Classification'!G20="Quarterly",1,'Inventory &amp; Classification'!G20="Monthly",4,'Inventory &amp; Classification'!G20="Weekly",7,'Inventory &amp; Classification'!G20="Daily",10,TRUE,0)</f>
        <v>0</v>
      </c>
      <c r="F50" s="16" cm="1">
        <f t="array" ref="F50">_xlfn.IFS('Inventory &amp; Classification'!H20="Under 2 Hours",1,'Inventory &amp; Classification'!H20="3-4 Hours",4,'Inventory &amp; Classification'!H20="Over 4 Hours",7,'Inventory &amp; Classification'!H20="1 or more days",10,TRUE,0)</f>
        <v>0</v>
      </c>
      <c r="G50" s="16" cm="1">
        <f t="array" ref="G50">_xlfn.IFS('Inventory &amp; Classification'!I20="Low",1,'Inventory &amp; Classification'!I20="Medium",4,'Inventory &amp; Classification'!I20="High",7,'Inventory &amp; Classification'!I20="Critical",10,TRUE,0)</f>
        <v>0</v>
      </c>
      <c r="H50" s="16" cm="1">
        <f t="array" ref="H50">_xlfn.IFS('Inventory &amp; Classification'!L20="No Risk",1,'Inventory &amp; Classification'!L20="Low Risk",4,'Inventory &amp; Classification'!L20="Some Risk",7,'Inventory &amp; Classification'!L20="High Risk",10,TRUE,0)</f>
        <v>0</v>
      </c>
      <c r="I50" s="16" cm="1">
        <f t="array" ref="I50">_xlfn.IFS('Inventory &amp; Classification'!N20="Low",1,'Inventory &amp; Classification'!N20="Medium",4,'Inventory &amp; Classification'!N20="High",7,'Inventory &amp; Classification'!N20="Mission Critical",10,TRUE,0)</f>
        <v>0</v>
      </c>
      <c r="J50" s="16"/>
      <c r="K50" s="16"/>
      <c r="L50" s="16"/>
      <c r="M50" s="16"/>
      <c r="N50" s="16"/>
      <c r="O50" s="82">
        <f t="shared" si="0"/>
        <v>0</v>
      </c>
      <c r="P50" s="16"/>
      <c r="Q50" s="16"/>
      <c r="R50" s="16"/>
      <c r="S50" s="16"/>
      <c r="T50" s="16"/>
      <c r="U50" s="16" cm="1">
        <f t="array" ref="U50">_xlfn.IFS('Inventory &amp; Classification'!F20="1 Tool",1,'Inventory &amp; Classification'!F20="2 Tools",4,'Inventory &amp; Classification'!F20="3-4 Tools",7,'Inventory &amp; Classification'!F20="Over 4 Tools",10, TRUE, 0)</f>
        <v>0</v>
      </c>
      <c r="V50" s="16" cm="1">
        <f t="array" ref="V50">_xlfn.IFS('Inventory &amp; Classification'!J20="Highly Repeatable",1,'Inventory &amp; Classification'!J20="Somewhat Repeatable",4,'Inventory &amp; Classification'!J20="Somewhat Irregular",7,'Inventory &amp; Classification'!J20="Highly Irregular",10, TRUE, 0)</f>
        <v>0</v>
      </c>
      <c r="W50" s="16" cm="1">
        <f t="array" ref="W50">_xlfn.IFS('Inventory &amp; Classification'!K20="All Rules",1,'Inventory &amp; Classification'!K20="Mostly Rules",4,'Inventory &amp; Classification'!K20="Mostly Judgement",7,'Inventory &amp; Classification'!K20="All Judgement",10, TRUE, 0)</f>
        <v>0</v>
      </c>
      <c r="X50" s="16" cm="1">
        <f t="array" ref="X50">_xlfn.IFS('Inventory &amp; Classification'!M20="Simple",1,'Inventory &amp; Classification'!M20="Somewhat Complex",4,'Inventory &amp; Classification'!M20="Complex",7,'Inventory &amp; Classification'!M20="Very Complex",10, TRUE, 0)</f>
        <v>0</v>
      </c>
      <c r="Y50" s="16" cm="1">
        <f t="array" ref="Y50">_xlfn.IFS('Inventory &amp; Classification'!O20="Poor",1,'Inventory &amp; Classification'!O20="Average",4,'Inventory &amp; Classification'!O20="Above Average",7,'Inventory &amp; Classification'!O20="Ideal",10,TRUE,0)</f>
        <v>0</v>
      </c>
      <c r="Z50" s="90">
        <f t="shared" si="1"/>
        <v>0</v>
      </c>
      <c r="AA50" s="63">
        <f t="shared" si="2"/>
        <v>0</v>
      </c>
      <c r="AB50" s="75">
        <f>RANK(AA50,$AA$36:$AA$60,0)+COUNTIF($AA$36:AA50,AA50)-1</f>
        <v>15</v>
      </c>
    </row>
    <row r="51" spans="1:28" s="50" customFormat="1" ht="25" customHeight="1" x14ac:dyDescent="0.25">
      <c r="A51" s="49"/>
      <c r="B51" s="33">
        <v>16</v>
      </c>
      <c r="C51" s="48" t="str">
        <f>'Inventory &amp; Classification'!B21</f>
        <v>Process 16</v>
      </c>
      <c r="D51" s="35"/>
      <c r="E51" s="16" cm="1">
        <f t="array" ref="E51">_xlfn.IFS('Inventory &amp; Classification'!G21="Quarterly",1,'Inventory &amp; Classification'!G21="Monthly",4,'Inventory &amp; Classification'!G21="Weekly",7,'Inventory &amp; Classification'!G21="Daily",10,TRUE,0)</f>
        <v>0</v>
      </c>
      <c r="F51" s="16" cm="1">
        <f t="array" ref="F51">_xlfn.IFS('Inventory &amp; Classification'!H21="Under 2 Hours",1,'Inventory &amp; Classification'!H21="3-4 Hours",4,'Inventory &amp; Classification'!H21="Over 4 Hours",7,'Inventory &amp; Classification'!H21="1 or more days",10,TRUE,0)</f>
        <v>0</v>
      </c>
      <c r="G51" s="16" cm="1">
        <f t="array" ref="G51">_xlfn.IFS('Inventory &amp; Classification'!I21="Low",1,'Inventory &amp; Classification'!I21="Medium",4,'Inventory &amp; Classification'!I21="High",7,'Inventory &amp; Classification'!I21="Critical",10,TRUE,0)</f>
        <v>0</v>
      </c>
      <c r="H51" s="16" cm="1">
        <f t="array" ref="H51">_xlfn.IFS('Inventory &amp; Classification'!L21="No Risk",1,'Inventory &amp; Classification'!L21="Low Risk",4,'Inventory &amp; Classification'!L21="Some Risk",7,'Inventory &amp; Classification'!L21="High Risk",10,TRUE,0)</f>
        <v>0</v>
      </c>
      <c r="I51" s="16" cm="1">
        <f t="array" ref="I51">_xlfn.IFS('Inventory &amp; Classification'!N21="Low",1,'Inventory &amp; Classification'!N21="Medium",4,'Inventory &amp; Classification'!N21="High",7,'Inventory &amp; Classification'!N21="Mission Critical",10,TRUE,0)</f>
        <v>0</v>
      </c>
      <c r="J51" s="16"/>
      <c r="K51" s="16"/>
      <c r="L51" s="16"/>
      <c r="M51" s="16"/>
      <c r="N51" s="16"/>
      <c r="O51" s="82">
        <f t="shared" si="0"/>
        <v>0</v>
      </c>
      <c r="P51" s="16"/>
      <c r="Q51" s="16"/>
      <c r="R51" s="16"/>
      <c r="S51" s="16"/>
      <c r="T51" s="16"/>
      <c r="U51" s="16" cm="1">
        <f t="array" ref="U51">_xlfn.IFS('Inventory &amp; Classification'!F21="1 Tool",1,'Inventory &amp; Classification'!F21="2 Tools",4,'Inventory &amp; Classification'!F21="3-4 Tools",7,'Inventory &amp; Classification'!F21="Over 4 Tools",10, TRUE, 0)</f>
        <v>0</v>
      </c>
      <c r="V51" s="16" cm="1">
        <f t="array" ref="V51">_xlfn.IFS('Inventory &amp; Classification'!J21="Highly Repeatable",1,'Inventory &amp; Classification'!J21="Somewhat Repeatable",4,'Inventory &amp; Classification'!J21="Somewhat Irregular",7,'Inventory &amp; Classification'!J21="Highly Irregular",10, TRUE, 0)</f>
        <v>0</v>
      </c>
      <c r="W51" s="16" cm="1">
        <f t="array" ref="W51">_xlfn.IFS('Inventory &amp; Classification'!K21="All Rules",1,'Inventory &amp; Classification'!K21="Mostly Rules",4,'Inventory &amp; Classification'!K21="Mostly Judgement",7,'Inventory &amp; Classification'!K21="All Judgement",10, TRUE, 0)</f>
        <v>0</v>
      </c>
      <c r="X51" s="16" cm="1">
        <f t="array" ref="X51">_xlfn.IFS('Inventory &amp; Classification'!M21="Simple",1,'Inventory &amp; Classification'!M21="Somewhat Complex",4,'Inventory &amp; Classification'!M21="Complex",7,'Inventory &amp; Classification'!M21="Very Complex",10, TRUE, 0)</f>
        <v>0</v>
      </c>
      <c r="Y51" s="16" cm="1">
        <f t="array" ref="Y51">_xlfn.IFS('Inventory &amp; Classification'!O21="Poor",1,'Inventory &amp; Classification'!O21="Average",4,'Inventory &amp; Classification'!O21="Above Average",7,'Inventory &amp; Classification'!O21="Ideal",10,TRUE,0)</f>
        <v>0</v>
      </c>
      <c r="Z51" s="90">
        <f t="shared" si="1"/>
        <v>0</v>
      </c>
      <c r="AA51" s="63">
        <f t="shared" si="2"/>
        <v>0</v>
      </c>
      <c r="AB51" s="75">
        <f>RANK(AA51,$AA$36:$AA$60,0)+COUNTIF($AA$36:AA51,AA51)-1</f>
        <v>16</v>
      </c>
    </row>
    <row r="52" spans="1:28" s="50" customFormat="1" ht="25" customHeight="1" x14ac:dyDescent="0.25">
      <c r="A52" s="49"/>
      <c r="B52" s="33">
        <v>17</v>
      </c>
      <c r="C52" s="48" t="str">
        <f>'Inventory &amp; Classification'!B22</f>
        <v>Process 17</v>
      </c>
      <c r="D52" s="35"/>
      <c r="E52" s="16" cm="1">
        <f t="array" ref="E52">_xlfn.IFS('Inventory &amp; Classification'!G22="Quarterly",1,'Inventory &amp; Classification'!G22="Monthly",4,'Inventory &amp; Classification'!G22="Weekly",7,'Inventory &amp; Classification'!G22="Daily",10,TRUE,0)</f>
        <v>0</v>
      </c>
      <c r="F52" s="16" cm="1">
        <f t="array" ref="F52">_xlfn.IFS('Inventory &amp; Classification'!H22="Under 2 Hours",1,'Inventory &amp; Classification'!H22="3-4 Hours",4,'Inventory &amp; Classification'!H22="Over 4 Hours",7,'Inventory &amp; Classification'!H22="1 or more days",10,TRUE,0)</f>
        <v>0</v>
      </c>
      <c r="G52" s="16" cm="1">
        <f t="array" ref="G52">_xlfn.IFS('Inventory &amp; Classification'!I22="Low",1,'Inventory &amp; Classification'!I22="Medium",4,'Inventory &amp; Classification'!I22="High",7,'Inventory &amp; Classification'!I22="Critical",10,TRUE,0)</f>
        <v>0</v>
      </c>
      <c r="H52" s="16" cm="1">
        <f t="array" ref="H52">_xlfn.IFS('Inventory &amp; Classification'!L22="No Risk",1,'Inventory &amp; Classification'!L22="Low Risk",4,'Inventory &amp; Classification'!L22="Some Risk",7,'Inventory &amp; Classification'!L22="High Risk",10,TRUE,0)</f>
        <v>0</v>
      </c>
      <c r="I52" s="16" cm="1">
        <f t="array" ref="I52">_xlfn.IFS('Inventory &amp; Classification'!N22="Low",1,'Inventory &amp; Classification'!N22="Medium",4,'Inventory &amp; Classification'!N22="High",7,'Inventory &amp; Classification'!N22="Mission Critical",10,TRUE,0)</f>
        <v>0</v>
      </c>
      <c r="J52" s="16"/>
      <c r="K52" s="16"/>
      <c r="L52" s="16"/>
      <c r="M52" s="16"/>
      <c r="N52" s="16"/>
      <c r="O52" s="82">
        <f t="shared" si="0"/>
        <v>0</v>
      </c>
      <c r="P52" s="16"/>
      <c r="Q52" s="16"/>
      <c r="R52" s="16"/>
      <c r="S52" s="16"/>
      <c r="T52" s="16"/>
      <c r="U52" s="16" cm="1">
        <f t="array" ref="U52">_xlfn.IFS('Inventory &amp; Classification'!F22="1 Tool",1,'Inventory &amp; Classification'!F22="2 Tools",4,'Inventory &amp; Classification'!F22="3-4 Tools",7,'Inventory &amp; Classification'!F22="Over 4 Tools",10, TRUE, 0)</f>
        <v>0</v>
      </c>
      <c r="V52" s="16" cm="1">
        <f t="array" ref="V52">_xlfn.IFS('Inventory &amp; Classification'!J22="Highly Repeatable",1,'Inventory &amp; Classification'!J22="Somewhat Repeatable",4,'Inventory &amp; Classification'!J22="Somewhat Irregular",7,'Inventory &amp; Classification'!J22="Highly Irregular",10, TRUE, 0)</f>
        <v>0</v>
      </c>
      <c r="W52" s="16" cm="1">
        <f t="array" ref="W52">_xlfn.IFS('Inventory &amp; Classification'!K22="All Rules",1,'Inventory &amp; Classification'!K22="Mostly Rules",4,'Inventory &amp; Classification'!K22="Mostly Judgement",7,'Inventory &amp; Classification'!K22="All Judgement",10, TRUE, 0)</f>
        <v>0</v>
      </c>
      <c r="X52" s="16" cm="1">
        <f t="array" ref="X52">_xlfn.IFS('Inventory &amp; Classification'!M22="Simple",1,'Inventory &amp; Classification'!M22="Somewhat Complex",4,'Inventory &amp; Classification'!M22="Complex",7,'Inventory &amp; Classification'!M22="Very Complex",10, TRUE, 0)</f>
        <v>0</v>
      </c>
      <c r="Y52" s="16" cm="1">
        <f t="array" ref="Y52">_xlfn.IFS('Inventory &amp; Classification'!O22="Poor",1,'Inventory &amp; Classification'!O22="Average",4,'Inventory &amp; Classification'!O22="Above Average",7,'Inventory &amp; Classification'!O22="Ideal",10,TRUE,0)</f>
        <v>0</v>
      </c>
      <c r="Z52" s="90">
        <f t="shared" si="1"/>
        <v>0</v>
      </c>
      <c r="AA52" s="63">
        <f t="shared" si="2"/>
        <v>0</v>
      </c>
      <c r="AB52" s="75">
        <f>RANK(AA52,$AA$36:$AA$60,0)+COUNTIF($AA$36:AA52,AA52)-1</f>
        <v>17</v>
      </c>
    </row>
    <row r="53" spans="1:28" s="50" customFormat="1" ht="25" customHeight="1" x14ac:dyDescent="0.25">
      <c r="A53" s="49"/>
      <c r="B53" s="33">
        <v>18</v>
      </c>
      <c r="C53" s="48" t="str">
        <f>'Inventory &amp; Classification'!B23</f>
        <v>Process 18</v>
      </c>
      <c r="D53" s="35"/>
      <c r="E53" s="16" cm="1">
        <f t="array" ref="E53">_xlfn.IFS('Inventory &amp; Classification'!G23="Quarterly",1,'Inventory &amp; Classification'!G23="Monthly",4,'Inventory &amp; Classification'!G23="Weekly",7,'Inventory &amp; Classification'!G23="Daily",10,TRUE,0)</f>
        <v>0</v>
      </c>
      <c r="F53" s="16" cm="1">
        <f t="array" ref="F53">_xlfn.IFS('Inventory &amp; Classification'!H23="Under 2 Hours",1,'Inventory &amp; Classification'!H23="3-4 Hours",4,'Inventory &amp; Classification'!H23="Over 4 Hours",7,'Inventory &amp; Classification'!H23="1 or more days",10,TRUE,0)</f>
        <v>0</v>
      </c>
      <c r="G53" s="16" cm="1">
        <f t="array" ref="G53">_xlfn.IFS('Inventory &amp; Classification'!I23="Low",1,'Inventory &amp; Classification'!I23="Medium",4,'Inventory &amp; Classification'!I23="High",7,'Inventory &amp; Classification'!I23="Critical",10,TRUE,0)</f>
        <v>0</v>
      </c>
      <c r="H53" s="16" cm="1">
        <f t="array" ref="H53">_xlfn.IFS('Inventory &amp; Classification'!L23="No Risk",1,'Inventory &amp; Classification'!L23="Low Risk",4,'Inventory &amp; Classification'!L23="Some Risk",7,'Inventory &amp; Classification'!L23="High Risk",10,TRUE,0)</f>
        <v>0</v>
      </c>
      <c r="I53" s="16" cm="1">
        <f t="array" ref="I53">_xlfn.IFS('Inventory &amp; Classification'!N23="Low",1,'Inventory &amp; Classification'!N23="Medium",4,'Inventory &amp; Classification'!N23="High",7,'Inventory &amp; Classification'!N23="Mission Critical",10,TRUE,0)</f>
        <v>0</v>
      </c>
      <c r="J53" s="16"/>
      <c r="K53" s="16"/>
      <c r="L53" s="16"/>
      <c r="M53" s="16"/>
      <c r="N53" s="16"/>
      <c r="O53" s="82">
        <f t="shared" si="0"/>
        <v>0</v>
      </c>
      <c r="P53" s="16"/>
      <c r="Q53" s="16"/>
      <c r="R53" s="16"/>
      <c r="S53" s="16"/>
      <c r="T53" s="16"/>
      <c r="U53" s="16" cm="1">
        <f t="array" ref="U53">_xlfn.IFS('Inventory &amp; Classification'!F23="1 Tool",1,'Inventory &amp; Classification'!F23="2 Tools",4,'Inventory &amp; Classification'!F23="3-4 Tools",7,'Inventory &amp; Classification'!F23="Over 4 Tools",10, TRUE, 0)</f>
        <v>0</v>
      </c>
      <c r="V53" s="16" cm="1">
        <f t="array" ref="V53">_xlfn.IFS('Inventory &amp; Classification'!J23="Highly Repeatable",1,'Inventory &amp; Classification'!J23="Somewhat Repeatable",4,'Inventory &amp; Classification'!J23="Somewhat Irregular",7,'Inventory &amp; Classification'!J23="Highly Irregular",10, TRUE, 0)</f>
        <v>0</v>
      </c>
      <c r="W53" s="16" cm="1">
        <f t="array" ref="W53">_xlfn.IFS('Inventory &amp; Classification'!K23="All Rules",1,'Inventory &amp; Classification'!K23="Mostly Rules",4,'Inventory &amp; Classification'!K23="Mostly Judgement",7,'Inventory &amp; Classification'!K23="All Judgement",10, TRUE, 0)</f>
        <v>0</v>
      </c>
      <c r="X53" s="16" cm="1">
        <f t="array" ref="X53">_xlfn.IFS('Inventory &amp; Classification'!M23="Simple",1,'Inventory &amp; Classification'!M23="Somewhat Complex",4,'Inventory &amp; Classification'!M23="Complex",7,'Inventory &amp; Classification'!M23="Very Complex",10, TRUE, 0)</f>
        <v>0</v>
      </c>
      <c r="Y53" s="16" cm="1">
        <f t="array" ref="Y53">_xlfn.IFS('Inventory &amp; Classification'!O23="Poor",1,'Inventory &amp; Classification'!O23="Average",4,'Inventory &amp; Classification'!O23="Above Average",7,'Inventory &amp; Classification'!O23="Ideal",10,TRUE,0)</f>
        <v>0</v>
      </c>
      <c r="Z53" s="90">
        <f t="shared" si="1"/>
        <v>0</v>
      </c>
      <c r="AA53" s="63">
        <f t="shared" si="2"/>
        <v>0</v>
      </c>
      <c r="AB53" s="75">
        <f>RANK(AA53,$AA$36:$AA$60,0)+COUNTIF($AA$36:AA53,AA53)-1</f>
        <v>18</v>
      </c>
    </row>
    <row r="54" spans="1:28" s="50" customFormat="1" ht="25" customHeight="1" x14ac:dyDescent="0.25">
      <c r="A54" s="49"/>
      <c r="B54" s="33">
        <v>19</v>
      </c>
      <c r="C54" s="48" t="str">
        <f>'Inventory &amp; Classification'!B24</f>
        <v>Process 19</v>
      </c>
      <c r="D54" s="35"/>
      <c r="E54" s="16" cm="1">
        <f t="array" ref="E54">_xlfn.IFS('Inventory &amp; Classification'!G24="Quarterly",1,'Inventory &amp; Classification'!G24="Monthly",4,'Inventory &amp; Classification'!G24="Weekly",7,'Inventory &amp; Classification'!G24="Daily",10,TRUE,0)</f>
        <v>0</v>
      </c>
      <c r="F54" s="16" cm="1">
        <f t="array" ref="F54">_xlfn.IFS('Inventory &amp; Classification'!H24="Under 2 Hours",1,'Inventory &amp; Classification'!H24="3-4 Hours",4,'Inventory &amp; Classification'!H24="Over 4 Hours",7,'Inventory &amp; Classification'!H24="1 or more days",10,TRUE,0)</f>
        <v>0</v>
      </c>
      <c r="G54" s="16" cm="1">
        <f t="array" ref="G54">_xlfn.IFS('Inventory &amp; Classification'!I24="Low",1,'Inventory &amp; Classification'!I24="Medium",4,'Inventory &amp; Classification'!I24="High",7,'Inventory &amp; Classification'!I24="Critical",10,TRUE,0)</f>
        <v>0</v>
      </c>
      <c r="H54" s="16" cm="1">
        <f t="array" ref="H54">_xlfn.IFS('Inventory &amp; Classification'!L24="No Risk",1,'Inventory &amp; Classification'!L24="Low Risk",4,'Inventory &amp; Classification'!L24="Some Risk",7,'Inventory &amp; Classification'!L24="High Risk",10,TRUE,0)</f>
        <v>0</v>
      </c>
      <c r="I54" s="16" cm="1">
        <f t="array" ref="I54">_xlfn.IFS('Inventory &amp; Classification'!N24="Low",1,'Inventory &amp; Classification'!N24="Medium",4,'Inventory &amp; Classification'!N24="High",7,'Inventory &amp; Classification'!N24="Mission Critical",10,TRUE,0)</f>
        <v>0</v>
      </c>
      <c r="J54" s="16"/>
      <c r="K54" s="16"/>
      <c r="L54" s="16"/>
      <c r="M54" s="16"/>
      <c r="N54" s="16"/>
      <c r="O54" s="82">
        <f t="shared" si="0"/>
        <v>0</v>
      </c>
      <c r="P54" s="16"/>
      <c r="Q54" s="16"/>
      <c r="R54" s="16"/>
      <c r="S54" s="16"/>
      <c r="T54" s="16"/>
      <c r="U54" s="16" cm="1">
        <f t="array" ref="U54">_xlfn.IFS('Inventory &amp; Classification'!F24="1 Tool",1,'Inventory &amp; Classification'!F24="2 Tools",4,'Inventory &amp; Classification'!F24="3-4 Tools",7,'Inventory &amp; Classification'!F24="Over 4 Tools",10, TRUE, 0)</f>
        <v>0</v>
      </c>
      <c r="V54" s="16" cm="1">
        <f t="array" ref="V54">_xlfn.IFS('Inventory &amp; Classification'!J24="Highly Repeatable",1,'Inventory &amp; Classification'!J24="Somewhat Repeatable",4,'Inventory &amp; Classification'!J24="Somewhat Irregular",7,'Inventory &amp; Classification'!J24="Highly Irregular",10, TRUE, 0)</f>
        <v>0</v>
      </c>
      <c r="W54" s="16" cm="1">
        <f t="array" ref="W54">_xlfn.IFS('Inventory &amp; Classification'!K24="All Rules",1,'Inventory &amp; Classification'!K24="Mostly Rules",4,'Inventory &amp; Classification'!K24="Mostly Judgement",7,'Inventory &amp; Classification'!K24="All Judgement",10, TRUE, 0)</f>
        <v>0</v>
      </c>
      <c r="X54" s="16" cm="1">
        <f t="array" ref="X54">_xlfn.IFS('Inventory &amp; Classification'!M24="Simple",1,'Inventory &amp; Classification'!M24="Somewhat Complex",4,'Inventory &amp; Classification'!M24="Complex",7,'Inventory &amp; Classification'!M24="Very Complex",10, TRUE, 0)</f>
        <v>0</v>
      </c>
      <c r="Y54" s="16" cm="1">
        <f t="array" ref="Y54">_xlfn.IFS('Inventory &amp; Classification'!O24="Poor",1,'Inventory &amp; Classification'!O24="Average",4,'Inventory &amp; Classification'!O24="Above Average",7,'Inventory &amp; Classification'!O24="Ideal",10,TRUE,0)</f>
        <v>0</v>
      </c>
      <c r="Z54" s="90">
        <f t="shared" si="1"/>
        <v>0</v>
      </c>
      <c r="AA54" s="63">
        <f t="shared" si="2"/>
        <v>0</v>
      </c>
      <c r="AB54" s="75">
        <f>RANK(AA54,$AA$36:$AA$60,0)+COUNTIF($AA$36:AA54,AA54)-1</f>
        <v>19</v>
      </c>
    </row>
    <row r="55" spans="1:28" s="50" customFormat="1" ht="25" customHeight="1" x14ac:dyDescent="0.25">
      <c r="A55" s="49"/>
      <c r="B55" s="33">
        <v>20</v>
      </c>
      <c r="C55" s="48" t="str">
        <f>'Inventory &amp; Classification'!B25</f>
        <v>Process 20</v>
      </c>
      <c r="D55" s="35"/>
      <c r="E55" s="16" cm="1">
        <f t="array" ref="E55">_xlfn.IFS('Inventory &amp; Classification'!G25="Quarterly",1,'Inventory &amp; Classification'!G25="Monthly",4,'Inventory &amp; Classification'!G25="Weekly",7,'Inventory &amp; Classification'!G25="Daily",10,TRUE,0)</f>
        <v>0</v>
      </c>
      <c r="F55" s="16" cm="1">
        <f t="array" ref="F55">_xlfn.IFS('Inventory &amp; Classification'!H25="Under 2 Hours",1,'Inventory &amp; Classification'!H25="3-4 Hours",4,'Inventory &amp; Classification'!H25="Over 4 Hours",7,'Inventory &amp; Classification'!H25="1 or more days",10,TRUE,0)</f>
        <v>0</v>
      </c>
      <c r="G55" s="16" cm="1">
        <f t="array" ref="G55">_xlfn.IFS('Inventory &amp; Classification'!I25="Low",1,'Inventory &amp; Classification'!I25="Medium",4,'Inventory &amp; Classification'!I25="High",7,'Inventory &amp; Classification'!I25="Critical",10,TRUE,0)</f>
        <v>0</v>
      </c>
      <c r="H55" s="16" cm="1">
        <f t="array" ref="H55">_xlfn.IFS('Inventory &amp; Classification'!L25="No Risk",1,'Inventory &amp; Classification'!L25="Low Risk",4,'Inventory &amp; Classification'!L25="Some Risk",7,'Inventory &amp; Classification'!L25="High Risk",10,TRUE,0)</f>
        <v>0</v>
      </c>
      <c r="I55" s="16" cm="1">
        <f t="array" ref="I55">_xlfn.IFS('Inventory &amp; Classification'!N25="Low",1,'Inventory &amp; Classification'!N25="Medium",4,'Inventory &amp; Classification'!N25="High",7,'Inventory &amp; Classification'!N25="Mission Critical",10,TRUE,0)</f>
        <v>0</v>
      </c>
      <c r="J55" s="16"/>
      <c r="K55" s="16"/>
      <c r="L55" s="16"/>
      <c r="M55" s="16"/>
      <c r="N55" s="16"/>
      <c r="O55" s="82">
        <f t="shared" si="0"/>
        <v>0</v>
      </c>
      <c r="P55" s="16"/>
      <c r="Q55" s="16"/>
      <c r="R55" s="16"/>
      <c r="S55" s="16"/>
      <c r="T55" s="16"/>
      <c r="U55" s="16" cm="1">
        <f t="array" ref="U55">_xlfn.IFS('Inventory &amp; Classification'!F25="1 Tool",1,'Inventory &amp; Classification'!F25="2 Tools",4,'Inventory &amp; Classification'!F25="3-4 Tools",7,'Inventory &amp; Classification'!F25="Over 4 Tools",10, TRUE, 0)</f>
        <v>0</v>
      </c>
      <c r="V55" s="16" cm="1">
        <f t="array" ref="V55">_xlfn.IFS('Inventory &amp; Classification'!J25="Highly Repeatable",1,'Inventory &amp; Classification'!J25="Somewhat Repeatable",4,'Inventory &amp; Classification'!J25="Somewhat Irregular",7,'Inventory &amp; Classification'!J25="Highly Irregular",10, TRUE, 0)</f>
        <v>0</v>
      </c>
      <c r="W55" s="16" cm="1">
        <f t="array" ref="W55">_xlfn.IFS('Inventory &amp; Classification'!K25="All Rules",1,'Inventory &amp; Classification'!K25="Mostly Rules",4,'Inventory &amp; Classification'!K25="Mostly Judgement",7,'Inventory &amp; Classification'!K25="All Judgement",10, TRUE, 0)</f>
        <v>0</v>
      </c>
      <c r="X55" s="16" cm="1">
        <f t="array" ref="X55">_xlfn.IFS('Inventory &amp; Classification'!M25="Simple",1,'Inventory &amp; Classification'!M25="Somewhat Complex",4,'Inventory &amp; Classification'!M25="Complex",7,'Inventory &amp; Classification'!M25="Very Complex",10, TRUE, 0)</f>
        <v>0</v>
      </c>
      <c r="Y55" s="16" cm="1">
        <f t="array" ref="Y55">_xlfn.IFS('Inventory &amp; Classification'!O25="Poor",1,'Inventory &amp; Classification'!O25="Average",4,'Inventory &amp; Classification'!O25="Above Average",7,'Inventory &amp; Classification'!O25="Ideal",10,TRUE,0)</f>
        <v>0</v>
      </c>
      <c r="Z55" s="90">
        <f t="shared" si="1"/>
        <v>0</v>
      </c>
      <c r="AA55" s="63">
        <f t="shared" si="2"/>
        <v>0</v>
      </c>
      <c r="AB55" s="75">
        <f>RANK(AA55,$AA$36:$AA$60,0)+COUNTIF($AA$36:AA55,AA55)-1</f>
        <v>20</v>
      </c>
    </row>
    <row r="56" spans="1:28" s="50" customFormat="1" ht="25" customHeight="1" x14ac:dyDescent="0.25">
      <c r="A56" s="49"/>
      <c r="B56" s="33">
        <v>21</v>
      </c>
      <c r="C56" s="48" t="str">
        <f>'Inventory &amp; Classification'!B26</f>
        <v>Process 21</v>
      </c>
      <c r="D56" s="35"/>
      <c r="E56" s="16" cm="1">
        <f t="array" ref="E56">_xlfn.IFS('Inventory &amp; Classification'!G26="Quarterly",1,'Inventory &amp; Classification'!G26="Monthly",4,'Inventory &amp; Classification'!G26="Weekly",7,'Inventory &amp; Classification'!G26="Daily",10,TRUE,0)</f>
        <v>0</v>
      </c>
      <c r="F56" s="16" cm="1">
        <f t="array" ref="F56">_xlfn.IFS('Inventory &amp; Classification'!H26="Under 2 Hours",1,'Inventory &amp; Classification'!H26="3-4 Hours",4,'Inventory &amp; Classification'!H26="Over 4 Hours",7,'Inventory &amp; Classification'!H26="1 or more days",10,TRUE,0)</f>
        <v>0</v>
      </c>
      <c r="G56" s="16" cm="1">
        <f t="array" ref="G56">_xlfn.IFS('Inventory &amp; Classification'!I26="Low",1,'Inventory &amp; Classification'!I26="Medium",4,'Inventory &amp; Classification'!I26="High",7,'Inventory &amp; Classification'!I26="Critical",10,TRUE,0)</f>
        <v>0</v>
      </c>
      <c r="H56" s="16" cm="1">
        <f t="array" ref="H56">_xlfn.IFS('Inventory &amp; Classification'!L26="No Risk",1,'Inventory &amp; Classification'!L26="Low Risk",4,'Inventory &amp; Classification'!L26="Some Risk",7,'Inventory &amp; Classification'!L26="High Risk",10,TRUE,0)</f>
        <v>0</v>
      </c>
      <c r="I56" s="16" cm="1">
        <f t="array" ref="I56">_xlfn.IFS('Inventory &amp; Classification'!N26="Low",1,'Inventory &amp; Classification'!N26="Medium",4,'Inventory &amp; Classification'!N26="High",7,'Inventory &amp; Classification'!N26="Mission Critical",10,TRUE,0)</f>
        <v>0</v>
      </c>
      <c r="J56" s="16"/>
      <c r="K56" s="16"/>
      <c r="L56" s="16"/>
      <c r="M56" s="16"/>
      <c r="N56" s="16"/>
      <c r="O56" s="82">
        <f t="shared" si="0"/>
        <v>0</v>
      </c>
      <c r="P56" s="16"/>
      <c r="Q56" s="16"/>
      <c r="R56" s="16"/>
      <c r="S56" s="16"/>
      <c r="T56" s="16"/>
      <c r="U56" s="16" cm="1">
        <f t="array" ref="U56">_xlfn.IFS('Inventory &amp; Classification'!F26="1 Tool",1,'Inventory &amp; Classification'!F26="2 Tools",4,'Inventory &amp; Classification'!F26="3-4 Tools",7,'Inventory &amp; Classification'!F26="Over 4 Tools",10, TRUE, 0)</f>
        <v>0</v>
      </c>
      <c r="V56" s="16" cm="1">
        <f t="array" ref="V56">_xlfn.IFS('Inventory &amp; Classification'!J26="Highly Repeatable",1,'Inventory &amp; Classification'!J26="Somewhat Repeatable",4,'Inventory &amp; Classification'!J26="Somewhat Irregular",7,'Inventory &amp; Classification'!J26="Highly Irregular",10, TRUE, 0)</f>
        <v>0</v>
      </c>
      <c r="W56" s="16" cm="1">
        <f t="array" ref="W56">_xlfn.IFS('Inventory &amp; Classification'!K26="All Rules",1,'Inventory &amp; Classification'!K26="Mostly Rules",4,'Inventory &amp; Classification'!K26="Mostly Judgement",7,'Inventory &amp; Classification'!K26="All Judgement",10, TRUE, 0)</f>
        <v>0</v>
      </c>
      <c r="X56" s="16" cm="1">
        <f t="array" ref="X56">_xlfn.IFS('Inventory &amp; Classification'!M26="Simple",1,'Inventory &amp; Classification'!M26="Somewhat Complex",4,'Inventory &amp; Classification'!M26="Complex",7,'Inventory &amp; Classification'!M26="Very Complex",10, TRUE, 0)</f>
        <v>0</v>
      </c>
      <c r="Y56" s="16" cm="1">
        <f t="array" ref="Y56">_xlfn.IFS('Inventory &amp; Classification'!O26="Poor",1,'Inventory &amp; Classification'!O26="Average",4,'Inventory &amp; Classification'!O26="Above Average",7,'Inventory &amp; Classification'!O26="Ideal",10,TRUE,0)</f>
        <v>0</v>
      </c>
      <c r="Z56" s="90">
        <f t="shared" si="1"/>
        <v>0</v>
      </c>
      <c r="AA56" s="63">
        <f t="shared" si="2"/>
        <v>0</v>
      </c>
      <c r="AB56" s="75">
        <f>RANK(AA56,$AA$36:$AA$60,0)+COUNTIF($AA$36:AA56,AA56)-1</f>
        <v>21</v>
      </c>
    </row>
    <row r="57" spans="1:28" s="50" customFormat="1" ht="25" customHeight="1" x14ac:dyDescent="0.25">
      <c r="A57" s="49"/>
      <c r="B57" s="33">
        <v>22</v>
      </c>
      <c r="C57" s="48" t="str">
        <f>'Inventory &amp; Classification'!B27</f>
        <v>Process 22</v>
      </c>
      <c r="D57" s="35"/>
      <c r="E57" s="16" cm="1">
        <f t="array" ref="E57">_xlfn.IFS('Inventory &amp; Classification'!G27="Quarterly",1,'Inventory &amp; Classification'!G27="Monthly",4,'Inventory &amp; Classification'!G27="Weekly",7,'Inventory &amp; Classification'!G27="Daily",10,TRUE,0)</f>
        <v>0</v>
      </c>
      <c r="F57" s="16" cm="1">
        <f t="array" ref="F57">_xlfn.IFS('Inventory &amp; Classification'!H27="Under 2 Hours",1,'Inventory &amp; Classification'!H27="3-4 Hours",4,'Inventory &amp; Classification'!H27="Over 4 Hours",7,'Inventory &amp; Classification'!H27="1 or more days",10,TRUE,0)</f>
        <v>0</v>
      </c>
      <c r="G57" s="16" cm="1">
        <f t="array" ref="G57">_xlfn.IFS('Inventory &amp; Classification'!I27="Low",1,'Inventory &amp; Classification'!I27="Medium",4,'Inventory &amp; Classification'!I27="High",7,'Inventory &amp; Classification'!I27="Critical",10,TRUE,0)</f>
        <v>0</v>
      </c>
      <c r="H57" s="16" cm="1">
        <f t="array" ref="H57">_xlfn.IFS('Inventory &amp; Classification'!L27="No Risk",1,'Inventory &amp; Classification'!L27="Low Risk",4,'Inventory &amp; Classification'!L27="Some Risk",7,'Inventory &amp; Classification'!L27="High Risk",10,TRUE,0)</f>
        <v>0</v>
      </c>
      <c r="I57" s="16" cm="1">
        <f t="array" ref="I57">_xlfn.IFS('Inventory &amp; Classification'!N27="Low",1,'Inventory &amp; Classification'!N27="Medium",4,'Inventory &amp; Classification'!N27="High",7,'Inventory &amp; Classification'!N27="Mission Critical",10,TRUE,0)</f>
        <v>0</v>
      </c>
      <c r="J57" s="16"/>
      <c r="K57" s="16"/>
      <c r="L57" s="16"/>
      <c r="M57" s="16"/>
      <c r="N57" s="16"/>
      <c r="O57" s="82">
        <f t="shared" si="0"/>
        <v>0</v>
      </c>
      <c r="P57" s="16"/>
      <c r="Q57" s="16"/>
      <c r="R57" s="16"/>
      <c r="S57" s="16"/>
      <c r="T57" s="16"/>
      <c r="U57" s="16" cm="1">
        <f t="array" ref="U57">_xlfn.IFS('Inventory &amp; Classification'!F27="1 Tool",1,'Inventory &amp; Classification'!F27="2 Tools",4,'Inventory &amp; Classification'!F27="3-4 Tools",7,'Inventory &amp; Classification'!F27="Over 4 Tools",10, TRUE, 0)</f>
        <v>0</v>
      </c>
      <c r="V57" s="16" cm="1">
        <f t="array" ref="V57">_xlfn.IFS('Inventory &amp; Classification'!J27="Highly Repeatable",1,'Inventory &amp; Classification'!J27="Somewhat Repeatable",4,'Inventory &amp; Classification'!J27="Somewhat Irregular",7,'Inventory &amp; Classification'!J27="Highly Irregular",10, TRUE, 0)</f>
        <v>0</v>
      </c>
      <c r="W57" s="16" cm="1">
        <f t="array" ref="W57">_xlfn.IFS('Inventory &amp; Classification'!K27="All Rules",1,'Inventory &amp; Classification'!K27="Mostly Rules",4,'Inventory &amp; Classification'!K27="Mostly Judgement",7,'Inventory &amp; Classification'!K27="All Judgement",10, TRUE, 0)</f>
        <v>0</v>
      </c>
      <c r="X57" s="16" cm="1">
        <f t="array" ref="X57">_xlfn.IFS('Inventory &amp; Classification'!M27="Simple",1,'Inventory &amp; Classification'!M27="Somewhat Complex",4,'Inventory &amp; Classification'!M27="Complex",7,'Inventory &amp; Classification'!M27="Very Complex",10, TRUE, 0)</f>
        <v>0</v>
      </c>
      <c r="Y57" s="16" cm="1">
        <f t="array" ref="Y57">_xlfn.IFS('Inventory &amp; Classification'!O27="Poor",1,'Inventory &amp; Classification'!O27="Average",4,'Inventory &amp; Classification'!O27="Above Average",7,'Inventory &amp; Classification'!O27="Ideal",10,TRUE,0)</f>
        <v>0</v>
      </c>
      <c r="Z57" s="90">
        <f t="shared" si="1"/>
        <v>0</v>
      </c>
      <c r="AA57" s="63">
        <f t="shared" si="2"/>
        <v>0</v>
      </c>
      <c r="AB57" s="75">
        <f>RANK(AA57,$AA$36:$AA$60,0)+COUNTIF($AA$36:AA57,AA57)-1</f>
        <v>22</v>
      </c>
    </row>
    <row r="58" spans="1:28" s="50" customFormat="1" ht="25" customHeight="1" x14ac:dyDescent="0.25">
      <c r="A58" s="49"/>
      <c r="B58" s="33">
        <v>23</v>
      </c>
      <c r="C58" s="48" t="str">
        <f>'Inventory &amp; Classification'!B28</f>
        <v>Process 23</v>
      </c>
      <c r="D58" s="35"/>
      <c r="E58" s="16" cm="1">
        <f t="array" ref="E58">_xlfn.IFS('Inventory &amp; Classification'!G28="Quarterly",1,'Inventory &amp; Classification'!G28="Monthly",4,'Inventory &amp; Classification'!G28="Weekly",7,'Inventory &amp; Classification'!G28="Daily",10,TRUE,0)</f>
        <v>0</v>
      </c>
      <c r="F58" s="16" cm="1">
        <f t="array" ref="F58">_xlfn.IFS('Inventory &amp; Classification'!H28="Under 2 Hours",1,'Inventory &amp; Classification'!H28="3-4 Hours",4,'Inventory &amp; Classification'!H28="Over 4 Hours",7,'Inventory &amp; Classification'!H28="1 or more days",10,TRUE,0)</f>
        <v>0</v>
      </c>
      <c r="G58" s="16" cm="1">
        <f t="array" ref="G58">_xlfn.IFS('Inventory &amp; Classification'!I28="Low",1,'Inventory &amp; Classification'!I28="Medium",4,'Inventory &amp; Classification'!I28="High",7,'Inventory &amp; Classification'!I28="Critical",10,TRUE,0)</f>
        <v>0</v>
      </c>
      <c r="H58" s="16" cm="1">
        <f t="array" ref="H58">_xlfn.IFS('Inventory &amp; Classification'!L28="No Risk",1,'Inventory &amp; Classification'!L28="Low Risk",4,'Inventory &amp; Classification'!L28="Some Risk",7,'Inventory &amp; Classification'!L28="High Risk",10,TRUE,0)</f>
        <v>0</v>
      </c>
      <c r="I58" s="16" cm="1">
        <f t="array" ref="I58">_xlfn.IFS('Inventory &amp; Classification'!N28="Low",1,'Inventory &amp; Classification'!N28="Medium",4,'Inventory &amp; Classification'!N28="High",7,'Inventory &amp; Classification'!N28="Mission Critical",10,TRUE,0)</f>
        <v>0</v>
      </c>
      <c r="J58" s="16"/>
      <c r="K58" s="16"/>
      <c r="L58" s="16"/>
      <c r="M58" s="16"/>
      <c r="N58" s="16"/>
      <c r="O58" s="82">
        <f t="shared" si="0"/>
        <v>0</v>
      </c>
      <c r="P58" s="16"/>
      <c r="Q58" s="16"/>
      <c r="R58" s="16"/>
      <c r="S58" s="16"/>
      <c r="T58" s="16"/>
      <c r="U58" s="16" cm="1">
        <f t="array" ref="U58">_xlfn.IFS('Inventory &amp; Classification'!F28="1 Tool",1,'Inventory &amp; Classification'!F28="2 Tools",4,'Inventory &amp; Classification'!F28="3-4 Tools",7,'Inventory &amp; Classification'!F28="Over 4 Tools",10, TRUE, 0)</f>
        <v>0</v>
      </c>
      <c r="V58" s="16" cm="1">
        <f t="array" ref="V58">_xlfn.IFS('Inventory &amp; Classification'!J28="Highly Repeatable",1,'Inventory &amp; Classification'!J28="Somewhat Repeatable",4,'Inventory &amp; Classification'!J28="Somewhat Irregular",7,'Inventory &amp; Classification'!J28="Highly Irregular",10, TRUE, 0)</f>
        <v>0</v>
      </c>
      <c r="W58" s="16" cm="1">
        <f t="array" ref="W58">_xlfn.IFS('Inventory &amp; Classification'!K28="All Rules",1,'Inventory &amp; Classification'!K28="Mostly Rules",4,'Inventory &amp; Classification'!K28="Mostly Judgement",7,'Inventory &amp; Classification'!K28="All Judgement",10, TRUE, 0)</f>
        <v>0</v>
      </c>
      <c r="X58" s="16" cm="1">
        <f t="array" ref="X58">_xlfn.IFS('Inventory &amp; Classification'!M28="Simple",1,'Inventory &amp; Classification'!M28="Somewhat Complex",4,'Inventory &amp; Classification'!M28="Complex",7,'Inventory &amp; Classification'!M28="Very Complex",10, TRUE, 0)</f>
        <v>0</v>
      </c>
      <c r="Y58" s="16" cm="1">
        <f t="array" ref="Y58">_xlfn.IFS('Inventory &amp; Classification'!O28="Poor",1,'Inventory &amp; Classification'!O28="Average",4,'Inventory &amp; Classification'!O28="Above Average",7,'Inventory &amp; Classification'!O28="Ideal",10,TRUE,0)</f>
        <v>0</v>
      </c>
      <c r="Z58" s="90">
        <f t="shared" si="1"/>
        <v>0</v>
      </c>
      <c r="AA58" s="63">
        <f t="shared" si="2"/>
        <v>0</v>
      </c>
      <c r="AB58" s="75">
        <f>RANK(AA58,$AA$36:$AA$60,0)+COUNTIF($AA$36:AA58,AA58)-1</f>
        <v>23</v>
      </c>
    </row>
    <row r="59" spans="1:28" s="66" customFormat="1" ht="25" customHeight="1" x14ac:dyDescent="0.25">
      <c r="A59" s="49"/>
      <c r="B59" s="33">
        <v>24</v>
      </c>
      <c r="C59" s="48" t="str">
        <f>'Inventory &amp; Classification'!B29</f>
        <v>Process 24</v>
      </c>
      <c r="D59" s="35"/>
      <c r="E59" s="16" cm="1">
        <f t="array" ref="E59">_xlfn.IFS('Inventory &amp; Classification'!G29="Quarterly",1,'Inventory &amp; Classification'!G29="Monthly",4,'Inventory &amp; Classification'!G29="Weekly",7,'Inventory &amp; Classification'!G29="Daily",10,TRUE,0)</f>
        <v>0</v>
      </c>
      <c r="F59" s="16" cm="1">
        <f t="array" ref="F59">_xlfn.IFS('Inventory &amp; Classification'!H29="Under 2 Hours",1,'Inventory &amp; Classification'!H29="3-4 Hours",4,'Inventory &amp; Classification'!H29="Over 4 Hours",7,'Inventory &amp; Classification'!H29="1 or more days",10,TRUE,0)</f>
        <v>0</v>
      </c>
      <c r="G59" s="16" cm="1">
        <f t="array" ref="G59">_xlfn.IFS('Inventory &amp; Classification'!I29="Low",1,'Inventory &amp; Classification'!I29="Medium",4,'Inventory &amp; Classification'!I29="High",7,'Inventory &amp; Classification'!I29="Critical",10,TRUE,0)</f>
        <v>0</v>
      </c>
      <c r="H59" s="16" cm="1">
        <f t="array" ref="H59">_xlfn.IFS('Inventory &amp; Classification'!L29="No Risk",1,'Inventory &amp; Classification'!L29="Low Risk",4,'Inventory &amp; Classification'!L29="Some Risk",7,'Inventory &amp; Classification'!L29="High Risk",10,TRUE,0)</f>
        <v>0</v>
      </c>
      <c r="I59" s="16" cm="1">
        <f t="array" ref="I59">_xlfn.IFS('Inventory &amp; Classification'!N29="Low",1,'Inventory &amp; Classification'!N29="Medium",4,'Inventory &amp; Classification'!N29="High",7,'Inventory &amp; Classification'!N29="Mission Critical",10,TRUE,0)</f>
        <v>0</v>
      </c>
      <c r="J59" s="16"/>
      <c r="K59" s="16"/>
      <c r="L59" s="16"/>
      <c r="M59" s="16"/>
      <c r="N59" s="16"/>
      <c r="O59" s="82">
        <f t="shared" si="0"/>
        <v>0</v>
      </c>
      <c r="P59" s="16"/>
      <c r="Q59" s="16"/>
      <c r="R59" s="16"/>
      <c r="S59" s="16"/>
      <c r="T59" s="16"/>
      <c r="U59" s="16" cm="1">
        <f t="array" ref="U59">_xlfn.IFS('Inventory &amp; Classification'!F29="1 Tool",1,'Inventory &amp; Classification'!F29="2 Tools",4,'Inventory &amp; Classification'!F29="3-4 Tools",7,'Inventory &amp; Classification'!F29="Over 4 Tools",10, TRUE, 0)</f>
        <v>0</v>
      </c>
      <c r="V59" s="16" cm="1">
        <f t="array" ref="V59">_xlfn.IFS('Inventory &amp; Classification'!J29="Highly Repeatable",1,'Inventory &amp; Classification'!J29="Somewhat Repeatable",4,'Inventory &amp; Classification'!J29="Somewhat Irregular",7,'Inventory &amp; Classification'!J29="Highly Irregular",10, TRUE, 0)</f>
        <v>0</v>
      </c>
      <c r="W59" s="16" cm="1">
        <f t="array" ref="W59">_xlfn.IFS('Inventory &amp; Classification'!K29="All Rules",1,'Inventory &amp; Classification'!K29="Mostly Rules",4,'Inventory &amp; Classification'!K29="Mostly Judgement",7,'Inventory &amp; Classification'!K29="All Judgement",10, TRUE, 0)</f>
        <v>0</v>
      </c>
      <c r="X59" s="16" cm="1">
        <f t="array" ref="X59">_xlfn.IFS('Inventory &amp; Classification'!M29="Simple",1,'Inventory &amp; Classification'!M29="Somewhat Complex",4,'Inventory &amp; Classification'!M29="Complex",7,'Inventory &amp; Classification'!M29="Very Complex",10, TRUE, 0)</f>
        <v>0</v>
      </c>
      <c r="Y59" s="16" cm="1">
        <f t="array" ref="Y59">_xlfn.IFS('Inventory &amp; Classification'!O29="Poor",1,'Inventory &amp; Classification'!O29="Average",4,'Inventory &amp; Classification'!O29="Above Average",7,'Inventory &amp; Classification'!O29="Ideal",10,TRUE,0)</f>
        <v>0</v>
      </c>
      <c r="Z59" s="90">
        <f t="shared" si="1"/>
        <v>0</v>
      </c>
      <c r="AA59" s="63">
        <f t="shared" si="2"/>
        <v>0</v>
      </c>
      <c r="AB59" s="75">
        <f>RANK(AA59,$AA$36:$AA$60,0)+COUNTIF($AA$36:AA59,AA59)-1</f>
        <v>24</v>
      </c>
    </row>
    <row r="60" spans="1:28" s="66" customFormat="1" ht="25" customHeight="1" x14ac:dyDescent="0.25">
      <c r="A60" s="49"/>
      <c r="B60" s="33">
        <v>25</v>
      </c>
      <c r="C60" s="48" t="str">
        <f>'Inventory &amp; Classification'!B30</f>
        <v>Process 25</v>
      </c>
      <c r="D60" s="35"/>
      <c r="E60" s="16" cm="1">
        <f t="array" ref="E60">_xlfn.IFS('Inventory &amp; Classification'!G30="Quarterly",1,'Inventory &amp; Classification'!G30="Monthly",4,'Inventory &amp; Classification'!G30="Weekly",7,'Inventory &amp; Classification'!G30="Daily",10,TRUE,0)</f>
        <v>0</v>
      </c>
      <c r="F60" s="16" cm="1">
        <f t="array" ref="F60">_xlfn.IFS('Inventory &amp; Classification'!H30="Under 2 Hours",1,'Inventory &amp; Classification'!H30="3-4 Hours",4,'Inventory &amp; Classification'!H30="Over 4 Hours",7,'Inventory &amp; Classification'!H30="1 or more days",10,TRUE,0)</f>
        <v>0</v>
      </c>
      <c r="G60" s="16" cm="1">
        <f t="array" ref="G60">_xlfn.IFS('Inventory &amp; Classification'!I30="Low",1,'Inventory &amp; Classification'!I30="Medium",4,'Inventory &amp; Classification'!I30="High",7,'Inventory &amp; Classification'!I30="Critical",10,TRUE,0)</f>
        <v>0</v>
      </c>
      <c r="H60" s="16" cm="1">
        <f t="array" ref="H60">_xlfn.IFS('Inventory &amp; Classification'!L30="No Risk",1,'Inventory &amp; Classification'!L30="Low Risk",4,'Inventory &amp; Classification'!L30="Some Risk",7,'Inventory &amp; Classification'!L30="High Risk",10,TRUE,0)</f>
        <v>0</v>
      </c>
      <c r="I60" s="16" cm="1">
        <f t="array" ref="I60">_xlfn.IFS('Inventory &amp; Classification'!N30="Low",1,'Inventory &amp; Classification'!N30="Medium",4,'Inventory &amp; Classification'!N30="High",7,'Inventory &amp; Classification'!N30="Mission Critical",10,TRUE,0)</f>
        <v>0</v>
      </c>
      <c r="J60" s="16"/>
      <c r="K60" s="16"/>
      <c r="L60" s="16"/>
      <c r="M60" s="16"/>
      <c r="N60" s="16"/>
      <c r="O60" s="82">
        <f t="shared" si="0"/>
        <v>0</v>
      </c>
      <c r="P60" s="16"/>
      <c r="Q60" s="16"/>
      <c r="R60" s="16"/>
      <c r="S60" s="16"/>
      <c r="T60" s="16"/>
      <c r="U60" s="16" cm="1">
        <f t="array" ref="U60">_xlfn.IFS('Inventory &amp; Classification'!F30="1 Tool",1,'Inventory &amp; Classification'!F30="2 Tools",4,'Inventory &amp; Classification'!F30="3-4 Tools",7,'Inventory &amp; Classification'!F30="Over 4 Tools",10, TRUE, 0)</f>
        <v>0</v>
      </c>
      <c r="V60" s="16" cm="1">
        <f t="array" ref="V60">_xlfn.IFS('Inventory &amp; Classification'!J30="Highly Repeatable",1,'Inventory &amp; Classification'!J30="Somewhat Repeatable",4,'Inventory &amp; Classification'!J30="Somewhat Irregular",7,'Inventory &amp; Classification'!J30="Highly Irregular",10, TRUE, 0)</f>
        <v>0</v>
      </c>
      <c r="W60" s="16" cm="1">
        <f t="array" ref="W60">_xlfn.IFS('Inventory &amp; Classification'!K30="All Rules",1,'Inventory &amp; Classification'!K30="Mostly Rules",4,'Inventory &amp; Classification'!K30="Mostly Judgement",7,'Inventory &amp; Classification'!K30="All Judgement",10, TRUE, 0)</f>
        <v>0</v>
      </c>
      <c r="X60" s="16" cm="1">
        <f t="array" ref="X60">_xlfn.IFS('Inventory &amp; Classification'!M30="Simple",1,'Inventory &amp; Classification'!M30="Somewhat Complex",4,'Inventory &amp; Classification'!M30="Complex",7,'Inventory &amp; Classification'!M30="Very Complex",10, TRUE, 0)</f>
        <v>0</v>
      </c>
      <c r="Y60" s="16" cm="1">
        <f t="array" ref="Y60">_xlfn.IFS('Inventory &amp; Classification'!O30="Poor",1,'Inventory &amp; Classification'!O30="Average",4,'Inventory &amp; Classification'!O30="Above Average",7,'Inventory &amp; Classification'!O30="Ideal",10,TRUE,0)</f>
        <v>0</v>
      </c>
      <c r="Z60" s="90">
        <f t="shared" si="1"/>
        <v>0</v>
      </c>
      <c r="AA60" s="63">
        <f t="shared" si="2"/>
        <v>0</v>
      </c>
      <c r="AB60" s="75">
        <f>RANK(AA60,$AA$36:$AA$60,0)+COUNTIF($AA$36:AA60,AA60)-1</f>
        <v>25</v>
      </c>
    </row>
  </sheetData>
  <mergeCells count="6">
    <mergeCell ref="B1:AC1"/>
    <mergeCell ref="B3:S3"/>
    <mergeCell ref="AA32:AA35"/>
    <mergeCell ref="B34:C34"/>
    <mergeCell ref="E35:O35"/>
    <mergeCell ref="P35:Z35"/>
  </mergeCells>
  <phoneticPr fontId="13" type="noConversion"/>
  <dataValidations count="2">
    <dataValidation type="list" allowBlank="1" showInputMessage="1" showErrorMessage="1" sqref="J36:N60 P36:T60" xr:uid="{C43B9FEB-C120-4048-8D30-1D8BA936F08A}">
      <formula1>"1,4,7,10"</formula1>
    </dataValidation>
    <dataValidation type="list" allowBlank="1" showInputMessage="1" sqref="E36:I60 U36:Y60" xr:uid="{BD00A9B1-6DB2-F745-A6BD-9CCC720CF6CD}">
      <formula1>"1,4,7,10"</formula1>
    </dataValidation>
  </dataValidations>
  <pageMargins left="0.4" right="0.3" top="0.4" bottom="0.4" header="0" footer="0"/>
  <pageSetup scale="68"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Inventory &amp; Classification</vt:lpstr>
      <vt:lpstr>Prioritization Matrix</vt:lpstr>
      <vt:lpstr>'Prioritization Matrix'!Print_Area</vt:lpstr>
      <vt:lpstr>'Prioritization Matrix'!Print_Titles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David York</cp:lastModifiedBy>
  <dcterms:created xsi:type="dcterms:W3CDTF">2025-05-02T18:32:08Z</dcterms:created>
  <dcterms:modified xsi:type="dcterms:W3CDTF">2026-05-27T04:00:06Z</dcterms:modified>
</cp:coreProperties>
</file>